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<sst xmlns="http://schemas.openxmlformats.org/spreadsheetml/2006/main" count="79" uniqueCount="78">
  <si>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L.p.</t>
  </si>
  <si>
    <t>Wyszczególnienie</t>
  </si>
  <si>
    <t>1.</t>
  </si>
  <si>
    <t>Dochody z podatków i opłat</t>
  </si>
  <si>
    <t>1. Podatek od nieruchomości</t>
  </si>
  <si>
    <t>2. Podatek rolny</t>
  </si>
  <si>
    <t>3. Podatek leśny</t>
  </si>
  <si>
    <t>4. Podatek od środków transportowych</t>
  </si>
  <si>
    <t xml:space="preserve">      administracyjnej za czynności urzędowe</t>
  </si>
  <si>
    <t xml:space="preserve">2. </t>
  </si>
  <si>
    <t xml:space="preserve">Udziały gmin w podatkach </t>
  </si>
  <si>
    <t>stanowiących dochód budżetu państwa</t>
  </si>
  <si>
    <t>1. Podatek dochodowy od osób fizycznych</t>
  </si>
  <si>
    <t>2. Podatek dochodowy od osób prawnych</t>
  </si>
  <si>
    <t>3.</t>
  </si>
  <si>
    <t>Dochody z majątku gminy</t>
  </si>
  <si>
    <t>4.</t>
  </si>
  <si>
    <t>5.</t>
  </si>
  <si>
    <t>Subwencje ogólne</t>
  </si>
  <si>
    <t>- część oświatowa</t>
  </si>
  <si>
    <t>6.</t>
  </si>
  <si>
    <t>Dotacje celowe</t>
  </si>
  <si>
    <t xml:space="preserve">- na zadania zlecone </t>
  </si>
  <si>
    <t>- na zadania własne</t>
  </si>
  <si>
    <t>D O C H O D Y  O G Ó Ł E M</t>
  </si>
  <si>
    <t>5. Podatek od spadków i darowizn</t>
  </si>
  <si>
    <t>6. Podatek od posiadania psów</t>
  </si>
  <si>
    <t>0310</t>
  </si>
  <si>
    <t>0320</t>
  </si>
  <si>
    <t>0330</t>
  </si>
  <si>
    <t>0340</t>
  </si>
  <si>
    <t>0360</t>
  </si>
  <si>
    <t>0370</t>
  </si>
  <si>
    <t>0410</t>
  </si>
  <si>
    <t>0690,0450</t>
  </si>
  <si>
    <t>0500</t>
  </si>
  <si>
    <t>0010</t>
  </si>
  <si>
    <t>0020</t>
  </si>
  <si>
    <t>2920</t>
  </si>
  <si>
    <t>opłacany w formie karty podatkowej</t>
  </si>
  <si>
    <t>0350</t>
  </si>
  <si>
    <t>- część wyrównawcza</t>
  </si>
  <si>
    <t>- na zadania inwestycyjne</t>
  </si>
  <si>
    <t>0460, 0480</t>
  </si>
  <si>
    <t xml:space="preserve">    wpływy z opłat za zezwolenia na sprzedaż alkoholu,  </t>
  </si>
  <si>
    <t>2010</t>
  </si>
  <si>
    <t>- z funduszy celowych</t>
  </si>
  <si>
    <t>2440, 6260</t>
  </si>
  <si>
    <t>7. Wpływy z opłaty produktowej</t>
  </si>
  <si>
    <t>0400</t>
  </si>
  <si>
    <t>2030</t>
  </si>
  <si>
    <t>8. Wpływy z opłaty skarbowej</t>
  </si>
  <si>
    <t>9. Podatek od działalności gospodarczej osób fizycznych,</t>
  </si>
  <si>
    <t xml:space="preserve">10. Opłaty lokalne (wpływy z opłaty eksploatacyjnej, </t>
  </si>
  <si>
    <t xml:space="preserve">11. Wpływy z różnych opłat i wpływy z opłaty </t>
  </si>
  <si>
    <t>12. Podatek od czynności cywilnoprawnych</t>
  </si>
  <si>
    <t>0580, 0470</t>
  </si>
  <si>
    <t>0750,0830</t>
  </si>
  <si>
    <t>Pozostałe dochody (grzywny i inne kary pieniężne,</t>
  </si>
  <si>
    <t>użytkowanie wieczyste, dochody z najmu i dzierżawy,</t>
  </si>
  <si>
    <t>0910, 0920</t>
  </si>
  <si>
    <t>różne dochody i inne środki)</t>
  </si>
  <si>
    <t xml:space="preserve"> wpływy  z usług, odsetki od nieterm. wpł. i pozost.,</t>
  </si>
  <si>
    <t>0490</t>
  </si>
  <si>
    <t>0960, 0970</t>
  </si>
  <si>
    <t>otrzymane spadki, zapisy i darowizny w post. pieniężnej,</t>
  </si>
  <si>
    <t xml:space="preserve">    wpływy z innych lokalnych opłat - opłata adiacencka)</t>
  </si>
  <si>
    <t>Wykonanie za rok 2008</t>
  </si>
  <si>
    <t>Plan na rok 2009</t>
  </si>
  <si>
    <t>-z innych źródeł</t>
  </si>
  <si>
    <t>6290</t>
  </si>
  <si>
    <t>7.</t>
  </si>
  <si>
    <t>Dotacje rozwojowe</t>
  </si>
  <si>
    <t>2008,2009</t>
  </si>
  <si>
    <t>6310</t>
  </si>
  <si>
    <t>0770,0870</t>
  </si>
  <si>
    <t>2360, 2700</t>
  </si>
  <si>
    <t>2710, 6300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</si>
</sst>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11" xfId="0" applyNumberFormat="1" applyFont="1" applyBorder="1" applyAlignment="1">
      <alignment wrapText="1"/>
    </xf>
    <xf numFmtId="41" fontId="9" fillId="0" borderId="12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9" fillId="0" borderId="11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1" fontId="8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41" fontId="6" fillId="0" borderId="20" xfId="0" applyNumberFormat="1" applyFont="1" applyBorder="1" applyAlignment="1">
      <alignment/>
    </xf>
    <xf numFmtId="41" fontId="9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41" fontId="9" fillId="0" borderId="20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41" fontId="7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1" fontId="8" fillId="0" borderId="26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9" fillId="0" borderId="11" xfId="0" applyNumberFormat="1" applyFont="1" applyBorder="1" applyAlignment="1">
      <alignment horizontal="left" wrapText="1"/>
    </xf>
    <xf numFmtId="41" fontId="8" fillId="0" borderId="11" xfId="0" applyNumberFormat="1" applyFont="1" applyBorder="1" applyAlignment="1">
      <alignment horizontal="center"/>
    </xf>
    <xf numFmtId="41" fontId="3" fillId="0" borderId="2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3" fontId="9" fillId="0" borderId="11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3" fontId="8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1" fontId="9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1" fontId="4" fillId="0" borderId="23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1" fontId="9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SheetLayoutView="100" zoomScalePageLayoutView="0" workbookViewId="0" topLeftCell="A21">
      <selection activeCell="C32" sqref="C32"/>
    </sheetView>
  </sheetViews>
  <sheetFormatPr defaultColWidth="9.00390625" defaultRowHeight="12.75"/>
  <cols>
    <col min="1" max="1" width="4.25390625" style="13" customWidth="1"/>
    <col min="2" max="2" width="54.00390625" style="13" customWidth="1"/>
    <col min="3" max="3" width="11.125" style="13" customWidth="1"/>
    <col min="4" max="4" width="19.375" style="13" customWidth="1"/>
    <col min="5" max="5" width="16.75390625" style="13" customWidth="1"/>
    <col min="6" max="16384" width="9.125" style="2" customWidth="1"/>
  </cols>
  <sheetData>
    <row r="1" ht="16.5" thickBot="1"/>
    <row r="2" spans="1:5" s="1" customFormat="1" ht="30.75" customHeight="1">
      <c r="A2" s="27" t="s">
        <v>0</v>
      </c>
      <c r="B2" s="28" t="s">
        <v>1</v>
      </c>
      <c r="C2" s="28"/>
      <c r="D2" s="29" t="s">
        <v>67</v>
      </c>
      <c r="E2" s="30" t="s">
        <v>68</v>
      </c>
    </row>
    <row r="3" spans="1:5" s="1" customFormat="1" ht="14.25" customHeight="1">
      <c r="A3" s="31">
        <v>1</v>
      </c>
      <c r="B3" s="15">
        <v>2</v>
      </c>
      <c r="C3" s="15">
        <v>3</v>
      </c>
      <c r="D3" s="15">
        <v>4</v>
      </c>
      <c r="E3" s="32">
        <v>5</v>
      </c>
    </row>
    <row r="4" spans="1:5" ht="15.75">
      <c r="A4" s="33" t="s">
        <v>2</v>
      </c>
      <c r="B4" s="4" t="s">
        <v>3</v>
      </c>
      <c r="C4" s="4"/>
      <c r="D4" s="18">
        <f>SUM(D5:D20)</f>
        <v>5672806</v>
      </c>
      <c r="E4" s="34">
        <f>SUM(E5:E20)</f>
        <v>5391183</v>
      </c>
    </row>
    <row r="5" spans="1:5" ht="15.75">
      <c r="A5" s="35"/>
      <c r="B5" s="5" t="s">
        <v>4</v>
      </c>
      <c r="C5" s="6" t="s">
        <v>27</v>
      </c>
      <c r="D5" s="19">
        <f>3198266+339626</f>
        <v>3537892</v>
      </c>
      <c r="E5" s="37">
        <f>3343153+385255</f>
        <v>3728408</v>
      </c>
    </row>
    <row r="6" spans="1:5" ht="15.75">
      <c r="A6" s="35"/>
      <c r="B6" s="5" t="s">
        <v>5</v>
      </c>
      <c r="C6" s="6" t="s">
        <v>28</v>
      </c>
      <c r="D6" s="19">
        <f>150208+536324</f>
        <v>686532</v>
      </c>
      <c r="E6" s="37">
        <f>127760+483940</f>
        <v>611700</v>
      </c>
    </row>
    <row r="7" spans="1:5" ht="15.75">
      <c r="A7" s="35"/>
      <c r="B7" s="5" t="s">
        <v>6</v>
      </c>
      <c r="C7" s="6" t="s">
        <v>29</v>
      </c>
      <c r="D7" s="19">
        <f>25108+1523</f>
        <v>26631</v>
      </c>
      <c r="E7" s="37">
        <f>26380+1600</f>
        <v>27980</v>
      </c>
    </row>
    <row r="8" spans="1:5" ht="15.75">
      <c r="A8" s="35"/>
      <c r="B8" s="5" t="s">
        <v>7</v>
      </c>
      <c r="C8" s="6" t="s">
        <v>30</v>
      </c>
      <c r="D8" s="19">
        <f>4721+45270</f>
        <v>49991</v>
      </c>
      <c r="E8" s="37">
        <f>1032+56835</f>
        <v>57867</v>
      </c>
    </row>
    <row r="9" spans="1:5" ht="15.75">
      <c r="A9" s="35"/>
      <c r="B9" s="5" t="s">
        <v>25</v>
      </c>
      <c r="C9" s="6" t="s">
        <v>31</v>
      </c>
      <c r="D9" s="19">
        <f>1000</f>
        <v>1000</v>
      </c>
      <c r="E9" s="37">
        <f>5000</f>
        <v>5000</v>
      </c>
    </row>
    <row r="10" spans="1:5" ht="15.75">
      <c r="A10" s="35"/>
      <c r="B10" s="5" t="s">
        <v>26</v>
      </c>
      <c r="C10" s="6" t="s">
        <v>32</v>
      </c>
      <c r="D10" s="19">
        <v>0</v>
      </c>
      <c r="E10" s="61">
        <v>0</v>
      </c>
    </row>
    <row r="11" spans="1:5" ht="15.75">
      <c r="A11" s="35"/>
      <c r="B11" s="5" t="s">
        <v>48</v>
      </c>
      <c r="C11" s="6" t="s">
        <v>49</v>
      </c>
      <c r="D11" s="19">
        <f>4000</f>
        <v>4000</v>
      </c>
      <c r="E11" s="19">
        <f>4000</f>
        <v>4000</v>
      </c>
    </row>
    <row r="12" spans="1:5" ht="15.75">
      <c r="A12" s="35"/>
      <c r="B12" s="5" t="s">
        <v>51</v>
      </c>
      <c r="C12" s="6" t="s">
        <v>33</v>
      </c>
      <c r="D12" s="20">
        <f>20000</f>
        <v>20000</v>
      </c>
      <c r="E12" s="37">
        <f>20000</f>
        <v>20000</v>
      </c>
    </row>
    <row r="13" spans="1:5" ht="15.75">
      <c r="A13" s="35"/>
      <c r="B13" s="5" t="s">
        <v>52</v>
      </c>
      <c r="C13" s="6" t="s">
        <v>40</v>
      </c>
      <c r="D13" s="52">
        <f>3000</f>
        <v>3000</v>
      </c>
      <c r="E13" s="52">
        <f>5000</f>
        <v>5000</v>
      </c>
    </row>
    <row r="14" spans="1:5" ht="15.75">
      <c r="A14" s="35"/>
      <c r="B14" s="5" t="s">
        <v>39</v>
      </c>
      <c r="C14" s="6"/>
      <c r="D14" s="20"/>
      <c r="E14" s="37"/>
    </row>
    <row r="15" spans="1:5" ht="15.75">
      <c r="A15" s="35"/>
      <c r="B15" s="5" t="s">
        <v>53</v>
      </c>
      <c r="C15" s="6" t="s">
        <v>43</v>
      </c>
      <c r="D15" s="19">
        <f>1155024+53000</f>
        <v>1208024</v>
      </c>
      <c r="E15" s="51">
        <f>787828+51700+30000</f>
        <v>869528</v>
      </c>
    </row>
    <row r="16" spans="1:5" ht="15.75">
      <c r="A16" s="35"/>
      <c r="B16" s="5" t="s">
        <v>44</v>
      </c>
      <c r="C16" s="6" t="s">
        <v>63</v>
      </c>
      <c r="D16" s="19">
        <f>52000</f>
        <v>52000</v>
      </c>
      <c r="E16" s="51"/>
    </row>
    <row r="17" spans="1:5" ht="15.75">
      <c r="A17" s="35"/>
      <c r="B17" s="5" t="s">
        <v>66</v>
      </c>
      <c r="C17" s="6"/>
      <c r="D17" s="19"/>
      <c r="E17" s="36"/>
    </row>
    <row r="18" spans="1:5" ht="15.75">
      <c r="A18" s="35"/>
      <c r="B18" s="5" t="s">
        <v>54</v>
      </c>
      <c r="C18" s="6"/>
      <c r="D18" s="19"/>
      <c r="E18" s="36"/>
    </row>
    <row r="19" spans="1:5" ht="15.75">
      <c r="A19" s="35"/>
      <c r="B19" s="5" t="s">
        <v>8</v>
      </c>
      <c r="C19" s="6" t="s">
        <v>34</v>
      </c>
      <c r="D19" s="19">
        <f>7150+15400+136+50</f>
        <v>22736</v>
      </c>
      <c r="E19" s="37">
        <f>6000+500+200</f>
        <v>6700</v>
      </c>
    </row>
    <row r="20" spans="1:5" ht="15.75">
      <c r="A20" s="35"/>
      <c r="B20" s="5" t="s">
        <v>55</v>
      </c>
      <c r="C20" s="6" t="s">
        <v>35</v>
      </c>
      <c r="D20" s="19">
        <f>1000+60000</f>
        <v>61000</v>
      </c>
      <c r="E20" s="37">
        <f>55000</f>
        <v>55000</v>
      </c>
    </row>
    <row r="21" spans="1:5" ht="15.75">
      <c r="A21" s="38" t="s">
        <v>9</v>
      </c>
      <c r="B21" s="7" t="s">
        <v>10</v>
      </c>
      <c r="C21" s="8"/>
      <c r="D21" s="21"/>
      <c r="E21" s="63"/>
    </row>
    <row r="22" spans="1:5" ht="15.75">
      <c r="A22" s="39"/>
      <c r="B22" s="9" t="s">
        <v>11</v>
      </c>
      <c r="C22" s="10"/>
      <c r="D22" s="22">
        <f>SUM(D23:D24)</f>
        <v>1729604</v>
      </c>
      <c r="E22" s="64">
        <f>E23+E24</f>
        <v>1870303</v>
      </c>
    </row>
    <row r="23" spans="1:5" ht="15.75">
      <c r="A23" s="35"/>
      <c r="B23" s="5" t="s">
        <v>12</v>
      </c>
      <c r="C23" s="6" t="s">
        <v>36</v>
      </c>
      <c r="D23" s="19">
        <f>1719604</f>
        <v>1719604</v>
      </c>
      <c r="E23" s="37">
        <f>1855303</f>
        <v>1855303</v>
      </c>
    </row>
    <row r="24" spans="1:5" ht="15.75">
      <c r="A24" s="35"/>
      <c r="B24" s="5" t="s">
        <v>13</v>
      </c>
      <c r="C24" s="6" t="s">
        <v>37</v>
      </c>
      <c r="D24" s="19">
        <f>10000</f>
        <v>10000</v>
      </c>
      <c r="E24" s="40">
        <f>15000</f>
        <v>15000</v>
      </c>
    </row>
    <row r="25" spans="1:5" s="3" customFormat="1" ht="15.75">
      <c r="A25" s="38" t="s">
        <v>14</v>
      </c>
      <c r="B25" s="16" t="s">
        <v>15</v>
      </c>
      <c r="C25" s="8" t="s">
        <v>75</v>
      </c>
      <c r="D25" s="23">
        <f>170000+19000</f>
        <v>189000</v>
      </c>
      <c r="E25" s="41">
        <f>125300+5000</f>
        <v>130300</v>
      </c>
    </row>
    <row r="26" spans="1:5" s="3" customFormat="1" ht="15.75">
      <c r="A26" s="42"/>
      <c r="B26" s="17"/>
      <c r="C26" s="6"/>
      <c r="D26" s="24"/>
      <c r="E26" s="54"/>
    </row>
    <row r="27" spans="1:5" ht="17.25" customHeight="1">
      <c r="A27" s="38" t="s">
        <v>16</v>
      </c>
      <c r="B27" s="7" t="s">
        <v>58</v>
      </c>
      <c r="C27" s="55" t="s">
        <v>56</v>
      </c>
      <c r="D27" s="26"/>
      <c r="E27" s="50"/>
    </row>
    <row r="28" spans="1:5" ht="17.25" customHeight="1">
      <c r="A28" s="42"/>
      <c r="B28" s="62" t="s">
        <v>59</v>
      </c>
      <c r="C28" s="56" t="s">
        <v>57</v>
      </c>
      <c r="D28" s="53">
        <f>2500+14000+15150+377926+1500+7700+1000+1312500+500+130000+199295+950+130500+1090+850+10780+344+60590+24980+47828+553+1860+56284+500+75976+500+40000+25000+200</f>
        <v>2540856</v>
      </c>
      <c r="E28" s="53">
        <f>7241+8180+7000+433116+2000+1000+1000+5000+1285000+150000+1300+177700+1100+1000+151336+48128+5000+4050+80300+500+64612+40000+10000</f>
        <v>2484563</v>
      </c>
    </row>
    <row r="29" spans="1:5" ht="13.5" customHeight="1">
      <c r="A29" s="42"/>
      <c r="B29" s="45" t="s">
        <v>62</v>
      </c>
      <c r="C29" s="56" t="s">
        <v>60</v>
      </c>
      <c r="D29" s="53"/>
      <c r="E29" s="54"/>
    </row>
    <row r="30" spans="1:5" ht="13.5" customHeight="1">
      <c r="A30" s="42"/>
      <c r="B30" s="45" t="s">
        <v>65</v>
      </c>
      <c r="C30" s="56" t="s">
        <v>64</v>
      </c>
      <c r="D30" s="53"/>
      <c r="E30" s="54"/>
    </row>
    <row r="31" spans="1:5" ht="13.5" customHeight="1">
      <c r="A31" s="44"/>
      <c r="B31" s="12" t="s">
        <v>61</v>
      </c>
      <c r="C31" s="56" t="s">
        <v>76</v>
      </c>
      <c r="D31" s="25"/>
      <c r="E31" s="54"/>
    </row>
    <row r="32" spans="1:5" ht="13.5" customHeight="1">
      <c r="A32" s="44"/>
      <c r="B32" s="60"/>
      <c r="C32" s="10" t="s">
        <v>77</v>
      </c>
      <c r="D32" s="25"/>
      <c r="E32" s="43"/>
    </row>
    <row r="33" spans="1:5" ht="15.75">
      <c r="A33" s="33" t="s">
        <v>17</v>
      </c>
      <c r="B33" s="11" t="s">
        <v>18</v>
      </c>
      <c r="C33" s="46"/>
      <c r="D33" s="18">
        <f>D34+D35</f>
        <v>4461969</v>
      </c>
      <c r="E33" s="34">
        <f>SUM(E34+E35)</f>
        <v>4836432</v>
      </c>
    </row>
    <row r="34" spans="1:5" ht="15.75">
      <c r="A34" s="35"/>
      <c r="B34" s="5" t="s">
        <v>19</v>
      </c>
      <c r="C34" s="8" t="s">
        <v>38</v>
      </c>
      <c r="D34" s="19">
        <f>3912600</f>
        <v>3912600</v>
      </c>
      <c r="E34" s="37">
        <f>4190028</f>
        <v>4190028</v>
      </c>
    </row>
    <row r="35" spans="1:5" ht="15.75">
      <c r="A35" s="35"/>
      <c r="B35" s="5" t="s">
        <v>41</v>
      </c>
      <c r="C35" s="6" t="s">
        <v>38</v>
      </c>
      <c r="D35" s="19">
        <f>549369</f>
        <v>549369</v>
      </c>
      <c r="E35" s="40">
        <f>646404</f>
        <v>646404</v>
      </c>
    </row>
    <row r="36" spans="1:5" ht="15.75">
      <c r="A36" s="33" t="s">
        <v>20</v>
      </c>
      <c r="B36" s="11" t="s">
        <v>21</v>
      </c>
      <c r="C36" s="14"/>
      <c r="D36" s="58">
        <f>SUM(D37:D41)</f>
        <v>2470273.85</v>
      </c>
      <c r="E36" s="34">
        <f>SUM(E37:E40)</f>
        <v>1925062</v>
      </c>
    </row>
    <row r="37" spans="1:5" ht="15.75">
      <c r="A37" s="35"/>
      <c r="B37" s="5" t="s">
        <v>22</v>
      </c>
      <c r="C37" s="6" t="s">
        <v>45</v>
      </c>
      <c r="D37" s="57">
        <f>118339.85+66678+750+500+1000+1416000+57000+25000</f>
        <v>1685267.85</v>
      </c>
      <c r="E37" s="19">
        <f>69122+840+1000+1454000+5000+54000+25000</f>
        <v>1608962</v>
      </c>
    </row>
    <row r="38" spans="1:5" ht="15.75">
      <c r="A38" s="35"/>
      <c r="B38" s="5" t="s">
        <v>23</v>
      </c>
      <c r="C38" s="6" t="s">
        <v>50</v>
      </c>
      <c r="D38" s="19">
        <f>19740+29359+210000+108800+77400+47107</f>
        <v>492406</v>
      </c>
      <c r="E38" s="37">
        <f>162000+110100+44000</f>
        <v>316100</v>
      </c>
    </row>
    <row r="39" spans="1:5" ht="15.75">
      <c r="A39" s="35"/>
      <c r="B39" s="5" t="s">
        <v>42</v>
      </c>
      <c r="C39" s="6" t="s">
        <v>74</v>
      </c>
      <c r="D39" s="19">
        <f>4000</f>
        <v>4000</v>
      </c>
      <c r="E39" s="61">
        <v>0</v>
      </c>
    </row>
    <row r="40" spans="1:5" ht="15.75">
      <c r="A40" s="35"/>
      <c r="B40" s="5" t="s">
        <v>46</v>
      </c>
      <c r="C40" s="6" t="s">
        <v>47</v>
      </c>
      <c r="D40" s="19">
        <f>57600+50000+5200+34800</f>
        <v>147600</v>
      </c>
      <c r="E40" s="61">
        <v>0</v>
      </c>
    </row>
    <row r="41" spans="1:5" ht="15.75">
      <c r="A41" s="35"/>
      <c r="B41" s="5" t="s">
        <v>69</v>
      </c>
      <c r="C41" s="6" t="s">
        <v>70</v>
      </c>
      <c r="D41" s="19">
        <f>141000</f>
        <v>141000</v>
      </c>
      <c r="E41" s="61">
        <v>0</v>
      </c>
    </row>
    <row r="42" spans="1:5" ht="15.75">
      <c r="A42" s="65" t="s">
        <v>71</v>
      </c>
      <c r="B42" s="11" t="s">
        <v>72</v>
      </c>
      <c r="C42" s="66" t="s">
        <v>73</v>
      </c>
      <c r="D42" s="58">
        <f>42281.2+2487.13</f>
        <v>44768.329999999994</v>
      </c>
      <c r="E42" s="67">
        <v>0</v>
      </c>
    </row>
    <row r="43" spans="1:5" ht="16.5" thickBot="1">
      <c r="A43" s="47"/>
      <c r="B43" s="48" t="s">
        <v>24</v>
      </c>
      <c r="C43" s="48"/>
      <c r="D43" s="59">
        <f>D4+D22+D25+D28+D33+D36+D29+D42</f>
        <v>17109277.18</v>
      </c>
      <c r="E43" s="49">
        <f>E4+E22+E25+E26+E33+E36+E28</f>
        <v>16637843</v>
      </c>
    </row>
  </sheetData>
  <sheetProtection/>
  <printOptions/>
  <pageMargins left="0.23" right="0.16" top="0.984251968503937" bottom="0.5511811023622047" header="0.35433070866141736" footer="0.5118110236220472"/>
  <pageSetup horizontalDpi="300" verticalDpi="300" orientation="portrait" paperSize="9" scale="96" r:id="rId3"/>
  <headerFooter alignWithMargins="0">
    <oddHeader xml:space="preserve">&amp;C&amp;14Dochody budżetu Gminy Grębocice
na rok 2009 według źródeł&amp;RZałącznik Nr 1 
do Uchwały Nr XXXIV/145/2008     
Rady Gminy Grębocice 
z dnia 10.12.2008r.     </oddHeader>
  </headerFooter>
  <colBreaks count="34" manualBreakCount="34">
    <brk id="15" min="67" max="68" man="1"/>
    <brk id="79" min="45" max="77" man="1"/>
    <brk id="73" min="77" max="78" man="1"/>
    <brk id="65" min="82" max="83" man="1"/>
    <brk id="73" min="66" max="83" man="1"/>
    <brk id="18" min="64" max="79" man="1"/>
    <brk id="46" min="72" max="79" man="1"/>
    <brk id="76" min="72" max="77" man="1"/>
    <brk id="90" min="78" max="78" man="1"/>
    <brk id="13" min="72" max="77" man="1"/>
    <brk id="67" min="17" max="86" man="1"/>
    <brk id="78" min="72" max="76" man="1"/>
    <brk id="77" min="78" max="85" man="1"/>
    <brk id="10" min="78" max="82" man="1"/>
    <brk id="80" min="64" max="75" man="1"/>
    <brk id="79" min="76" max="81" man="1"/>
    <brk id="69" min="83" max="87" man="1"/>
    <brk id="65" min="75" max="75" man="1"/>
    <brk id="82" min="18" max="71" man="1"/>
    <brk id="76" min="45" max="64" man="1"/>
    <brk id="78" min="45" max="67" man="1"/>
    <brk id="78" min="81" max="83" man="1"/>
    <brk id="87" min="78" max="81" man="1"/>
    <brk id="79" min="45" max="74" man="1"/>
    <brk id="69" min="15" max="89" man="1"/>
    <brk id="66" min="78" max="78" man="1"/>
    <brk id="82" min="65" max="74" man="1"/>
    <brk id="78" min="16" max="85" man="1"/>
    <brk id="69" min="45" max="86" man="1"/>
    <brk id="83" min="64" max="79" man="1"/>
    <brk id="84" min="45" max="86" man="1"/>
    <brk id="79" min="8" max="75" man="1"/>
    <brk id="69" min="45" max="83" man="1"/>
    <brk id="75" min="45" max="64" man="1"/>
  </colBreaks>
  <legacyDrawing r:id="rId2"/>
  <oleObjects>
    <oleObject progId="Dokument" shapeId="4578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2007-11-13T12:05:03Z</cp:lastPrinted>
  <dcterms:created xsi:type="dcterms:W3CDTF">1997-02-26T13:46:56Z</dcterms:created>
  <dcterms:modified xsi:type="dcterms:W3CDTF">2012-05-31T07:51:59Z</dcterms:modified>
  <cp:category/>
  <cp:version/>
  <cp:contentType/>
  <cp:contentStatus/>
</cp:coreProperties>
</file>