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80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'Arkusz1'!$A$1:$J$132</definedName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<sst xmlns="http://schemas.openxmlformats.org/spreadsheetml/2006/main" count="227" uniqueCount="207">
  <si>
    <t>Przewidywane</t>
  </si>
  <si>
    <t xml:space="preserve">Plan na </t>
  </si>
  <si>
    <t>w tym:</t>
  </si>
  <si>
    <t>Dział</t>
  </si>
  <si>
    <t>Rozdz.</t>
  </si>
  <si>
    <t>Wyszczególnienie</t>
  </si>
  <si>
    <t xml:space="preserve">wykonanie </t>
  </si>
  <si>
    <t>wynagrodz.</t>
  </si>
  <si>
    <t>pochodne</t>
  </si>
  <si>
    <t>dotacje</t>
  </si>
  <si>
    <t>zasiłki</t>
  </si>
  <si>
    <t>inwestycje</t>
  </si>
  <si>
    <t>010</t>
  </si>
  <si>
    <t>Rolnictwo i łowiectwo</t>
  </si>
  <si>
    <t>01008</t>
  </si>
  <si>
    <t>Melioracje wodne</t>
  </si>
  <si>
    <t>01010</t>
  </si>
  <si>
    <t>Infrastruktura wodociągowa</t>
  </si>
  <si>
    <t>i sanitacyjna wsi</t>
  </si>
  <si>
    <t>01030</t>
  </si>
  <si>
    <t>Izby rolnicze</t>
  </si>
  <si>
    <t>600</t>
  </si>
  <si>
    <t>Transport i łączność</t>
  </si>
  <si>
    <t>60016</t>
  </si>
  <si>
    <t>Drogi publiczne gminne</t>
  </si>
  <si>
    <t>700</t>
  </si>
  <si>
    <t>Gospodarka mieszkaniowa</t>
  </si>
  <si>
    <t>70004</t>
  </si>
  <si>
    <t>Różne jednostki obsługi</t>
  </si>
  <si>
    <t>gospodarki mieszkaniowej</t>
  </si>
  <si>
    <t>710</t>
  </si>
  <si>
    <t>Działalność usługowa</t>
  </si>
  <si>
    <t>71004</t>
  </si>
  <si>
    <t>Plany zagospodarowania</t>
  </si>
  <si>
    <t>przestrzennego</t>
  </si>
  <si>
    <t>71014</t>
  </si>
  <si>
    <t>Opracowania geodezyjne</t>
  </si>
  <si>
    <t>i kartograficzne</t>
  </si>
  <si>
    <t>71095</t>
  </si>
  <si>
    <t>Pozostała dzialalność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</si>
  <si>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</si>
  <si>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</si>
  <si>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</si>
  <si>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</si>
  <si>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</si>
  <si>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</si>
  <si>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</si>
  <si>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Urzędy gmin</t>
  </si>
  <si>
    <t>75095</t>
  </si>
  <si>
    <t>Pozostała działalność</t>
  </si>
  <si>
    <t>751</t>
  </si>
  <si>
    <t>Urzędy naczelnych organów</t>
  </si>
  <si>
    <t>władzy państwowej, kontroli</t>
  </si>
  <si>
    <t>i ochrony prawa oraz</t>
  </si>
  <si>
    <t>sądownictwa</t>
  </si>
  <si>
    <t>75101</t>
  </si>
  <si>
    <t xml:space="preserve">władzy państwowej, kontroli </t>
  </si>
  <si>
    <t>i ochrony prawa</t>
  </si>
  <si>
    <t>752</t>
  </si>
  <si>
    <t>Obrona narodowa</t>
  </si>
  <si>
    <t>75212</t>
  </si>
  <si>
    <t>Pozostałe wydatki obronne</t>
  </si>
  <si>
    <t>754</t>
  </si>
  <si>
    <t>Bezpieczeństwo publiczne</t>
  </si>
  <si>
    <t>i ochrona przeciwpożarowa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</si>
  <si>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</si>
  <si>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</si>
  <si>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</si>
  <si>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</si>
  <si>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</si>
  <si>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</si>
  <si>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</si>
  <si>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kredytów i pożyczek JST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</si>
  <si>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</si>
  <si>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</si>
  <si>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</si>
  <si>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</si>
  <si>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</si>
  <si>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</si>
  <si>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</si>
  <si>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</si>
  <si>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</si>
  <si>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</si>
  <si>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</si>
  <si>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</si>
  <si>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80146</t>
  </si>
  <si>
    <t>Dokształcanie i doskonalenie</t>
  </si>
  <si>
    <t>nauczycieli</t>
  </si>
  <si>
    <t>80195</t>
  </si>
  <si>
    <t>851</t>
  </si>
  <si>
    <t>Ochrona zdrowia</t>
  </si>
  <si>
    <t>85154</t>
  </si>
  <si>
    <t>Przeciwdziałanie alkoholizmowi</t>
  </si>
  <si>
    <t>Składki na ubezp. zdrowotne opłacane</t>
  </si>
  <si>
    <t xml:space="preserve">za osoby pobierające niektóre </t>
  </si>
  <si>
    <t>świadczenia z pomocy społecznej</t>
  </si>
  <si>
    <t xml:space="preserve">Zasiłki i pomoc w naturze oraz </t>
  </si>
  <si>
    <t>Dodatki mieszkaniowe</t>
  </si>
  <si>
    <t>Ośrodki pomocy społecznej</t>
  </si>
  <si>
    <t>Usługi opiekuńcze i specjalistyczne</t>
  </si>
  <si>
    <t xml:space="preserve">usługi opiekuńcze </t>
  </si>
  <si>
    <t>854</t>
  </si>
  <si>
    <t>Edukacyjna opieka wychowawcza</t>
  </si>
  <si>
    <t>Przedszkola</t>
  </si>
  <si>
    <t>85412</t>
  </si>
  <si>
    <t>Kolonie i obozy oraz inne formy</t>
  </si>
  <si>
    <t>900</t>
  </si>
  <si>
    <t>Gospodarka komunalna</t>
  </si>
  <si>
    <t>i ochrona środowiska</t>
  </si>
  <si>
    <t>90001</t>
  </si>
  <si>
    <t xml:space="preserve">Gospodarka ściekowa </t>
  </si>
  <si>
    <t>i ochrona wód</t>
  </si>
  <si>
    <t>90015</t>
  </si>
  <si>
    <t>Oświetlenie ulic, placów i dróg</t>
  </si>
  <si>
    <t>90095</t>
  </si>
  <si>
    <t>921</t>
  </si>
  <si>
    <t>narodowego</t>
  </si>
  <si>
    <t>92109</t>
  </si>
  <si>
    <t>92116</t>
  </si>
  <si>
    <t>Biblioteki</t>
  </si>
  <si>
    <t>92120</t>
  </si>
  <si>
    <t>926</t>
  </si>
  <si>
    <t>Kultura fizyczna i sport</t>
  </si>
  <si>
    <t>92605</t>
  </si>
  <si>
    <t>Zadania w zakresie kultury fizycznej</t>
  </si>
  <si>
    <t xml:space="preserve">O G Ó Ł E M   W Y D A T K I </t>
  </si>
  <si>
    <t>85149</t>
  </si>
  <si>
    <t>71035</t>
  </si>
  <si>
    <t>Cmentarze</t>
  </si>
  <si>
    <t>80104</t>
  </si>
  <si>
    <t>85213</t>
  </si>
  <si>
    <t>85214</t>
  </si>
  <si>
    <t>85215</t>
  </si>
  <si>
    <t>85219</t>
  </si>
  <si>
    <t>85228</t>
  </si>
  <si>
    <t>85295</t>
  </si>
  <si>
    <t>Pomoc społeczna</t>
  </si>
  <si>
    <t>Domy i ośrodki kultury, świetlice i kluby</t>
  </si>
  <si>
    <t>756</t>
  </si>
  <si>
    <t>Dochody od osób prawnych, od osób</t>
  </si>
  <si>
    <t>siadających osobowości prawnej</t>
  </si>
  <si>
    <t>75647</t>
  </si>
  <si>
    <t>Pobór podatków, opłat i niepodatko-</t>
  </si>
  <si>
    <t>wych należności budżetowych</t>
  </si>
  <si>
    <t>90003</t>
  </si>
  <si>
    <t>Oczyszczanie miast i wsi</t>
  </si>
  <si>
    <t>852</t>
  </si>
  <si>
    <t>a także szkolenia młodzieży</t>
  </si>
  <si>
    <t>wypoczynku dzieci i młodzieży szkolnej,</t>
  </si>
  <si>
    <t>fizycznych i od innych jednostek niepo-</t>
  </si>
  <si>
    <t>90017</t>
  </si>
  <si>
    <t>Zakłady gospodarki komunalnej</t>
  </si>
  <si>
    <t>01095</t>
  </si>
  <si>
    <t>85195</t>
  </si>
  <si>
    <t>85212</t>
  </si>
  <si>
    <t>Świadczenia rodzinne oraz składki na</t>
  </si>
  <si>
    <t>ubezpieczenia emerytalne i rentowe</t>
  </si>
  <si>
    <t>z ubezpieczenia społecznego</t>
  </si>
  <si>
    <t>90004</t>
  </si>
  <si>
    <t>Utrzymanie zieleni w miastach i gminach</t>
  </si>
  <si>
    <t>oraz niektóre świadczenia rodzinne</t>
  </si>
  <si>
    <t>853</t>
  </si>
  <si>
    <t>Pozostałe zadania w zakresie polityki</t>
  </si>
  <si>
    <t>społecznej</t>
  </si>
  <si>
    <t>85395</t>
  </si>
  <si>
    <t>oraz wydatki związane z ich poborem</t>
  </si>
  <si>
    <t>Obsługa papierów wartościowych,</t>
  </si>
  <si>
    <t>- Szkoła Podstawowa w Grębocicach</t>
  </si>
  <si>
    <t>- Szkoła Podstawowa w  Rzeczycy</t>
  </si>
  <si>
    <t>75075</t>
  </si>
  <si>
    <t xml:space="preserve">Promocja jednostek samorządu </t>
  </si>
  <si>
    <t>terytorialnego</t>
  </si>
  <si>
    <t>85153</t>
  </si>
  <si>
    <t>Zwalczanie narkomanii</t>
  </si>
  <si>
    <t>85415</t>
  </si>
  <si>
    <t>Pomoc materialna dla uczniów</t>
  </si>
  <si>
    <t>składki na ubezp. emerytalne i rentowe</t>
  </si>
  <si>
    <t>Ochrona zabytków i opieka nad zabytkami</t>
  </si>
  <si>
    <t>Programy polityki  zdrowotnej</t>
  </si>
  <si>
    <t>i sportu</t>
  </si>
  <si>
    <t>Kultura i ochrona dziedzictwa</t>
  </si>
  <si>
    <t>63003</t>
  </si>
  <si>
    <t xml:space="preserve">Zadania w zakresie upowszechniania </t>
  </si>
  <si>
    <t>turystyki</t>
  </si>
  <si>
    <t>630</t>
  </si>
  <si>
    <t>Turystyka</t>
  </si>
  <si>
    <t>80114</t>
  </si>
  <si>
    <t>Zespoły obsługi ekonomiczno-administracyj-</t>
  </si>
  <si>
    <t>nej szkół</t>
  </si>
  <si>
    <t>60004</t>
  </si>
  <si>
    <t>Lokalny transport zbiorowy</t>
  </si>
  <si>
    <t>70005</t>
  </si>
  <si>
    <t>Gospodarka gruntami i nieruchomościami</t>
  </si>
  <si>
    <t>85278</t>
  </si>
  <si>
    <t>Usuwanie skutków klęsk żywiołowych</t>
  </si>
  <si>
    <t>92195</t>
  </si>
  <si>
    <t>- Zespół Obsługi Ekonomiczno-Administra-</t>
  </si>
  <si>
    <t>cyjnej Szkół i Przedszkola</t>
  </si>
  <si>
    <t>w roku 2007</t>
  </si>
  <si>
    <t>rok 2008</t>
  </si>
  <si>
    <t>75108</t>
  </si>
  <si>
    <t>Wybory do Sejmu i Senatu</t>
  </si>
  <si>
    <t>75495</t>
  </si>
  <si>
    <t>- Przedszkole</t>
  </si>
  <si>
    <t xml:space="preserve">-Gimnazjum </t>
  </si>
  <si>
    <t>-</t>
  </si>
  <si>
    <t xml:space="preserve">- Urząd Gminy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</si>
</sst>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1" fontId="2" fillId="0" borderId="12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1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41" fontId="8" fillId="0" borderId="2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1" fontId="8" fillId="0" borderId="27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41" fontId="9" fillId="0" borderId="11" xfId="0" applyNumberFormat="1" applyFont="1" applyBorder="1" applyAlignment="1">
      <alignment horizontal="right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Continuous"/>
    </xf>
    <xf numFmtId="0" fontId="2" fillId="33" borderId="31" xfId="0" applyFont="1" applyFill="1" applyBorder="1" applyAlignment="1">
      <alignment horizontal="centerContinuous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41" fontId="2" fillId="0" borderId="35" xfId="0" applyNumberFormat="1" applyFont="1" applyBorder="1" applyAlignment="1">
      <alignment/>
    </xf>
    <xf numFmtId="41" fontId="4" fillId="0" borderId="38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41" fontId="2" fillId="0" borderId="37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49" fontId="2" fillId="0" borderId="40" xfId="0" applyNumberFormat="1" applyFont="1" applyBorder="1" applyAlignment="1">
      <alignment horizontal="center"/>
    </xf>
    <xf numFmtId="41" fontId="2" fillId="0" borderId="33" xfId="0" applyNumberFormat="1" applyFont="1" applyBorder="1" applyAlignment="1">
      <alignment/>
    </xf>
    <xf numFmtId="41" fontId="2" fillId="0" borderId="35" xfId="0" applyNumberFormat="1" applyFont="1" applyBorder="1" applyAlignment="1">
      <alignment/>
    </xf>
    <xf numFmtId="41" fontId="2" fillId="0" borderId="38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41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37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right"/>
    </xf>
    <xf numFmtId="41" fontId="2" fillId="0" borderId="33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1" fontId="2" fillId="0" borderId="35" xfId="0" applyNumberFormat="1" applyFont="1" applyBorder="1" applyAlignment="1">
      <alignment horizontal="right"/>
    </xf>
    <xf numFmtId="41" fontId="8" fillId="0" borderId="10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 horizontal="right"/>
    </xf>
    <xf numFmtId="41" fontId="8" fillId="0" borderId="13" xfId="0" applyNumberFormat="1" applyFont="1" applyBorder="1" applyAlignment="1">
      <alignment horizontal="right"/>
    </xf>
    <xf numFmtId="41" fontId="2" fillId="0" borderId="27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33" xfId="0" applyNumberFormat="1" applyFont="1" applyBorder="1" applyAlignment="1">
      <alignment/>
    </xf>
    <xf numFmtId="43" fontId="9" fillId="0" borderId="12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3" fontId="8" fillId="0" borderId="27" xfId="0" applyNumberFormat="1" applyFont="1" applyBorder="1" applyAlignment="1">
      <alignment/>
    </xf>
    <xf numFmtId="41" fontId="9" fillId="0" borderId="10" xfId="0" applyNumberFormat="1" applyFont="1" applyBorder="1" applyAlignment="1">
      <alignment horizontal="center"/>
    </xf>
    <xf numFmtId="41" fontId="8" fillId="0" borderId="13" xfId="0" applyNumberFormat="1" applyFont="1" applyBorder="1" applyAlignment="1">
      <alignment horizontal="center"/>
    </xf>
    <xf numFmtId="41" fontId="9" fillId="0" borderId="12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/>
    </xf>
    <xf numFmtId="41" fontId="9" fillId="0" borderId="21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41" fontId="4" fillId="0" borderId="39" xfId="0" applyNumberFormat="1" applyFont="1" applyFill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6"/>
  <sheetViews>
    <sheetView tabSelected="1" view="pageBreakPreview" zoomScaleNormal="75" zoomScaleSheetLayoutView="100" zoomScalePageLayoutView="0" workbookViewId="0" topLeftCell="A1">
      <selection activeCell="E65" sqref="E65"/>
    </sheetView>
  </sheetViews>
  <sheetFormatPr defaultColWidth="9.00390625" defaultRowHeight="12.75"/>
  <cols>
    <col min="1" max="1" width="5.625" style="29" customWidth="1"/>
    <col min="2" max="2" width="7.25390625" style="29" customWidth="1"/>
    <col min="3" max="3" width="42.125" style="29" customWidth="1"/>
    <col min="4" max="4" width="19.375" style="29" customWidth="1"/>
    <col min="5" max="5" width="15.25390625" style="29" customWidth="1"/>
    <col min="6" max="6" width="15.00390625" style="29" customWidth="1"/>
    <col min="7" max="7" width="16.375" style="29" customWidth="1"/>
    <col min="8" max="8" width="17.00390625" style="29" customWidth="1"/>
    <col min="9" max="9" width="20.625" style="29" customWidth="1"/>
    <col min="10" max="10" width="17.25390625" style="29" customWidth="1"/>
  </cols>
  <sheetData>
    <row r="1" ht="13.5" thickBot="1"/>
    <row r="2" spans="1:10" ht="15.75">
      <c r="A2" s="68"/>
      <c r="B2" s="69"/>
      <c r="C2" s="69"/>
      <c r="D2" s="69" t="s">
        <v>0</v>
      </c>
      <c r="E2" s="69" t="s">
        <v>1</v>
      </c>
      <c r="F2" s="70" t="s">
        <v>2</v>
      </c>
      <c r="G2" s="70"/>
      <c r="H2" s="70"/>
      <c r="I2" s="70"/>
      <c r="J2" s="71"/>
    </row>
    <row r="3" spans="1:10" ht="15.75">
      <c r="A3" s="72" t="s">
        <v>3</v>
      </c>
      <c r="B3" s="3" t="s">
        <v>4</v>
      </c>
      <c r="C3" s="3" t="s">
        <v>5</v>
      </c>
      <c r="D3" s="3" t="s">
        <v>6</v>
      </c>
      <c r="E3" s="3" t="s">
        <v>199</v>
      </c>
      <c r="F3" s="2"/>
      <c r="G3" s="2"/>
      <c r="H3" s="2"/>
      <c r="I3" s="2"/>
      <c r="J3" s="73"/>
    </row>
    <row r="4" spans="1:10" ht="15.75">
      <c r="A4" s="74"/>
      <c r="B4" s="4"/>
      <c r="C4" s="4"/>
      <c r="D4" s="4" t="s">
        <v>198</v>
      </c>
      <c r="E4" s="4"/>
      <c r="F4" s="4" t="s">
        <v>7</v>
      </c>
      <c r="G4" s="4" t="s">
        <v>8</v>
      </c>
      <c r="H4" s="4" t="s">
        <v>9</v>
      </c>
      <c r="I4" s="4" t="s">
        <v>10</v>
      </c>
      <c r="J4" s="75" t="s">
        <v>11</v>
      </c>
    </row>
    <row r="5" spans="1:10" ht="12.75">
      <c r="A5" s="76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77">
        <v>10</v>
      </c>
    </row>
    <row r="6" spans="1:10" s="1" customFormat="1" ht="15.75">
      <c r="A6" s="90" t="s">
        <v>12</v>
      </c>
      <c r="B6" s="6"/>
      <c r="C6" s="7" t="s">
        <v>13</v>
      </c>
      <c r="D6" s="132">
        <f>SUM(D7:D11)</f>
        <v>265617.91000000003</v>
      </c>
      <c r="E6" s="55">
        <f>SUM(E7:E11)</f>
        <v>134131</v>
      </c>
      <c r="F6" s="31">
        <f>F11</f>
        <v>30000</v>
      </c>
      <c r="G6" s="31">
        <f>G11</f>
        <v>6000</v>
      </c>
      <c r="H6" s="31"/>
      <c r="I6" s="31"/>
      <c r="J6" s="78"/>
    </row>
    <row r="7" spans="1:10" ht="15.75">
      <c r="A7" s="91"/>
      <c r="B7" s="8" t="s">
        <v>14</v>
      </c>
      <c r="C7" s="9" t="s">
        <v>15</v>
      </c>
      <c r="D7" s="56">
        <v>80000</v>
      </c>
      <c r="E7" s="56">
        <v>70000</v>
      </c>
      <c r="F7" s="32"/>
      <c r="G7" s="32"/>
      <c r="H7" s="32"/>
      <c r="I7" s="32"/>
      <c r="J7" s="79"/>
    </row>
    <row r="8" spans="1:10" ht="15.75">
      <c r="A8" s="91"/>
      <c r="B8" s="8" t="s">
        <v>16</v>
      </c>
      <c r="C8" s="9" t="s">
        <v>17</v>
      </c>
      <c r="D8" s="123">
        <v>40295</v>
      </c>
      <c r="E8" s="123" t="s">
        <v>205</v>
      </c>
      <c r="F8" s="32"/>
      <c r="G8" s="32"/>
      <c r="H8" s="32"/>
      <c r="I8" s="32"/>
      <c r="J8" s="79"/>
    </row>
    <row r="9" spans="1:10" ht="15.75">
      <c r="A9" s="91"/>
      <c r="B9" s="8"/>
      <c r="C9" s="9" t="s">
        <v>18</v>
      </c>
      <c r="D9" s="56"/>
      <c r="E9" s="56"/>
      <c r="F9" s="32"/>
      <c r="G9" s="32"/>
      <c r="H9" s="32"/>
      <c r="I9" s="32"/>
      <c r="J9" s="79"/>
    </row>
    <row r="10" spans="1:10" ht="15.75">
      <c r="A10" s="91"/>
      <c r="B10" s="8" t="s">
        <v>19</v>
      </c>
      <c r="C10" s="9" t="s">
        <v>20</v>
      </c>
      <c r="D10" s="56">
        <v>10838</v>
      </c>
      <c r="E10" s="56">
        <v>13731</v>
      </c>
      <c r="F10" s="32"/>
      <c r="G10" s="32"/>
      <c r="H10" s="32"/>
      <c r="I10" s="32"/>
      <c r="J10" s="79"/>
    </row>
    <row r="11" spans="1:10" ht="15.75">
      <c r="A11" s="91"/>
      <c r="B11" s="14" t="s">
        <v>152</v>
      </c>
      <c r="C11" s="15" t="s">
        <v>49</v>
      </c>
      <c r="D11" s="131">
        <v>134484.91</v>
      </c>
      <c r="E11" s="57">
        <v>50400</v>
      </c>
      <c r="F11" s="34">
        <f>30000</f>
        <v>30000</v>
      </c>
      <c r="G11" s="34">
        <f>5000+1000</f>
        <v>6000</v>
      </c>
      <c r="H11" s="34"/>
      <c r="I11" s="34"/>
      <c r="J11" s="80"/>
    </row>
    <row r="12" spans="1:10" s="1" customFormat="1" ht="15.75">
      <c r="A12" s="84" t="s">
        <v>21</v>
      </c>
      <c r="B12" s="10"/>
      <c r="C12" s="11" t="s">
        <v>22</v>
      </c>
      <c r="D12" s="59">
        <f>SUM(D13:D14)</f>
        <v>2141607</v>
      </c>
      <c r="E12" s="59">
        <f>SUM(E13:E14)</f>
        <v>1455000</v>
      </c>
      <c r="F12" s="33">
        <f>F14</f>
        <v>5000</v>
      </c>
      <c r="G12" s="33"/>
      <c r="H12" s="33"/>
      <c r="I12" s="33"/>
      <c r="J12" s="81">
        <f>SUM(J13:J14)</f>
        <v>1280000</v>
      </c>
    </row>
    <row r="13" spans="1:10" s="1" customFormat="1" ht="15.75">
      <c r="A13" s="90"/>
      <c r="B13" s="102" t="s">
        <v>189</v>
      </c>
      <c r="C13" s="127" t="s">
        <v>190</v>
      </c>
      <c r="D13" s="128">
        <v>12000</v>
      </c>
      <c r="E13" s="136" t="s">
        <v>205</v>
      </c>
      <c r="F13" s="129"/>
      <c r="G13" s="129"/>
      <c r="H13" s="129"/>
      <c r="I13" s="129"/>
      <c r="J13" s="130"/>
    </row>
    <row r="14" spans="1:10" ht="15.75">
      <c r="A14" s="92"/>
      <c r="B14" s="14" t="s">
        <v>23</v>
      </c>
      <c r="C14" s="15" t="s">
        <v>24</v>
      </c>
      <c r="D14" s="57">
        <f>2129607-20000+20000</f>
        <v>2129607</v>
      </c>
      <c r="E14" s="57">
        <f>1405000+50000</f>
        <v>1455000</v>
      </c>
      <c r="F14" s="34">
        <v>5000</v>
      </c>
      <c r="G14" s="34"/>
      <c r="H14" s="34"/>
      <c r="I14" s="34"/>
      <c r="J14" s="80">
        <f>1230000+50000</f>
        <v>1280000</v>
      </c>
    </row>
    <row r="15" spans="1:10" ht="15.75">
      <c r="A15" s="90" t="s">
        <v>184</v>
      </c>
      <c r="B15" s="126"/>
      <c r="C15" s="11" t="s">
        <v>185</v>
      </c>
      <c r="D15" s="59">
        <f>D16</f>
        <v>5088</v>
      </c>
      <c r="E15" s="137" t="str">
        <f>E16</f>
        <v>-</v>
      </c>
      <c r="F15" s="33"/>
      <c r="G15" s="33"/>
      <c r="H15" s="33"/>
      <c r="I15" s="33"/>
      <c r="J15" s="81"/>
    </row>
    <row r="16" spans="1:10" ht="15.75">
      <c r="A16" s="90"/>
      <c r="B16" s="8" t="s">
        <v>181</v>
      </c>
      <c r="C16" s="9" t="s">
        <v>182</v>
      </c>
      <c r="D16" s="56">
        <v>5088</v>
      </c>
      <c r="E16" s="123" t="s">
        <v>205</v>
      </c>
      <c r="F16" s="32"/>
      <c r="G16" s="32"/>
      <c r="H16" s="32"/>
      <c r="I16" s="32"/>
      <c r="J16" s="79"/>
    </row>
    <row r="17" spans="1:10" ht="15.75">
      <c r="A17" s="90"/>
      <c r="B17" s="14"/>
      <c r="C17" s="9" t="s">
        <v>183</v>
      </c>
      <c r="D17" s="56"/>
      <c r="E17" s="56"/>
      <c r="F17" s="32"/>
      <c r="G17" s="32"/>
      <c r="H17" s="32"/>
      <c r="I17" s="32"/>
      <c r="J17" s="79"/>
    </row>
    <row r="18" spans="1:10" s="1" customFormat="1" ht="15.75">
      <c r="A18" s="84" t="s">
        <v>25</v>
      </c>
      <c r="B18" s="12"/>
      <c r="C18" s="13" t="s">
        <v>26</v>
      </c>
      <c r="D18" s="59">
        <f>SUM(D19:D21)</f>
        <v>52239</v>
      </c>
      <c r="E18" s="59">
        <f>SUM(E19:E21)</f>
        <v>8200</v>
      </c>
      <c r="F18" s="33"/>
      <c r="G18" s="33"/>
      <c r="H18" s="33"/>
      <c r="I18" s="33"/>
      <c r="J18" s="81"/>
    </row>
    <row r="19" spans="1:10" ht="15.75">
      <c r="A19" s="91"/>
      <c r="B19" s="8" t="s">
        <v>27</v>
      </c>
      <c r="C19" s="9" t="s">
        <v>28</v>
      </c>
      <c r="D19" s="32">
        <v>43300</v>
      </c>
      <c r="E19" s="56">
        <v>2200</v>
      </c>
      <c r="F19" s="32"/>
      <c r="G19" s="32"/>
      <c r="H19" s="32"/>
      <c r="I19" s="32"/>
      <c r="J19" s="79"/>
    </row>
    <row r="20" spans="1:10" ht="15.75">
      <c r="A20" s="91"/>
      <c r="B20" s="8"/>
      <c r="C20" s="9" t="s">
        <v>29</v>
      </c>
      <c r="D20" s="32"/>
      <c r="E20" s="56"/>
      <c r="F20" s="32"/>
      <c r="G20" s="32"/>
      <c r="H20" s="32"/>
      <c r="I20" s="32"/>
      <c r="J20" s="79"/>
    </row>
    <row r="21" spans="1:10" ht="15.75">
      <c r="A21" s="91"/>
      <c r="B21" s="8" t="s">
        <v>191</v>
      </c>
      <c r="C21" s="9" t="s">
        <v>192</v>
      </c>
      <c r="D21" s="56">
        <v>8939</v>
      </c>
      <c r="E21" s="56">
        <v>6000</v>
      </c>
      <c r="F21" s="32"/>
      <c r="G21" s="32"/>
      <c r="H21" s="32"/>
      <c r="I21" s="32"/>
      <c r="J21" s="79"/>
    </row>
    <row r="22" spans="1:10" ht="15.75">
      <c r="A22" s="84" t="s">
        <v>30</v>
      </c>
      <c r="B22" s="10"/>
      <c r="C22" s="11" t="s">
        <v>31</v>
      </c>
      <c r="D22" s="59">
        <f>SUM(D23:D28)</f>
        <v>595382</v>
      </c>
      <c r="E22" s="59">
        <f>E23+E25+E27+E28</f>
        <v>724700</v>
      </c>
      <c r="F22" s="33"/>
      <c r="G22" s="33"/>
      <c r="H22" s="33"/>
      <c r="I22" s="33"/>
      <c r="J22" s="81"/>
    </row>
    <row r="23" spans="1:10" ht="15.75">
      <c r="A23" s="91"/>
      <c r="B23" s="8" t="s">
        <v>32</v>
      </c>
      <c r="C23" s="9" t="s">
        <v>33</v>
      </c>
      <c r="D23" s="56">
        <v>483965</v>
      </c>
      <c r="E23" s="56">
        <v>675000</v>
      </c>
      <c r="F23" s="32"/>
      <c r="G23" s="32"/>
      <c r="H23" s="32"/>
      <c r="I23" s="32"/>
      <c r="J23" s="79"/>
    </row>
    <row r="24" spans="1:10" ht="15.75">
      <c r="A24" s="91"/>
      <c r="B24" s="8"/>
      <c r="C24" s="9" t="s">
        <v>34</v>
      </c>
      <c r="D24" s="56"/>
      <c r="E24" s="56"/>
      <c r="F24" s="32"/>
      <c r="G24" s="32"/>
      <c r="H24" s="32"/>
      <c r="I24" s="32"/>
      <c r="J24" s="79"/>
    </row>
    <row r="25" spans="1:10" ht="15.75">
      <c r="A25" s="91"/>
      <c r="B25" s="8" t="s">
        <v>35</v>
      </c>
      <c r="C25" s="9" t="s">
        <v>36</v>
      </c>
      <c r="D25" s="56">
        <v>20000</v>
      </c>
      <c r="E25" s="56">
        <v>20000</v>
      </c>
      <c r="F25" s="32"/>
      <c r="G25" s="32"/>
      <c r="H25" s="32"/>
      <c r="I25" s="32"/>
      <c r="J25" s="79"/>
    </row>
    <row r="26" spans="1:10" ht="15.75">
      <c r="A26" s="91"/>
      <c r="B26" s="8"/>
      <c r="C26" s="9" t="s">
        <v>37</v>
      </c>
      <c r="D26" s="56"/>
      <c r="E26" s="56"/>
      <c r="F26" s="32"/>
      <c r="G26" s="32"/>
      <c r="H26" s="32"/>
      <c r="I26" s="32"/>
      <c r="J26" s="79"/>
    </row>
    <row r="27" spans="1:10" ht="15.75">
      <c r="A27" s="91"/>
      <c r="B27" s="8" t="s">
        <v>127</v>
      </c>
      <c r="C27" s="9" t="s">
        <v>128</v>
      </c>
      <c r="D27" s="56">
        <v>61250</v>
      </c>
      <c r="E27" s="56">
        <v>3500</v>
      </c>
      <c r="F27" s="32"/>
      <c r="G27" s="32"/>
      <c r="H27" s="32"/>
      <c r="I27" s="32"/>
      <c r="J27" s="79"/>
    </row>
    <row r="28" spans="1:10" ht="15.75">
      <c r="A28" s="92"/>
      <c r="B28" s="14" t="s">
        <v>38</v>
      </c>
      <c r="C28" s="15" t="s">
        <v>39</v>
      </c>
      <c r="D28" s="57">
        <v>30167</v>
      </c>
      <c r="E28" s="57">
        <v>26200</v>
      </c>
      <c r="F28" s="34"/>
      <c r="G28" s="34"/>
      <c r="H28" s="34"/>
      <c r="I28" s="34"/>
      <c r="J28" s="80"/>
    </row>
    <row r="29" spans="1:10" ht="15.75">
      <c r="A29" s="90" t="s">
        <v>40</v>
      </c>
      <c r="B29" s="6"/>
      <c r="C29" s="7" t="s">
        <v>41</v>
      </c>
      <c r="D29" s="55">
        <f>SUM(D30:D35)</f>
        <v>2021159</v>
      </c>
      <c r="E29" s="55">
        <f>SUM(E30:E35)</f>
        <v>2110712</v>
      </c>
      <c r="F29" s="31">
        <f>SUM(F30:F35)</f>
        <v>1032052</v>
      </c>
      <c r="G29" s="31">
        <f>SUM(G30:G35)</f>
        <v>214250</v>
      </c>
      <c r="H29" s="31"/>
      <c r="I29" s="31"/>
      <c r="J29" s="78">
        <f>J32</f>
        <v>70000</v>
      </c>
    </row>
    <row r="30" spans="1:10" ht="15.75">
      <c r="A30" s="91"/>
      <c r="B30" s="8" t="s">
        <v>42</v>
      </c>
      <c r="C30" s="9" t="s">
        <v>43</v>
      </c>
      <c r="D30" s="56">
        <v>66233</v>
      </c>
      <c r="E30" s="56">
        <v>66678</v>
      </c>
      <c r="F30" s="32">
        <f>50564+4272</f>
        <v>54836</v>
      </c>
      <c r="G30" s="32">
        <f>9476+1344</f>
        <v>10820</v>
      </c>
      <c r="H30" s="32"/>
      <c r="I30" s="32"/>
      <c r="J30" s="79"/>
    </row>
    <row r="31" spans="1:10" ht="15.75">
      <c r="A31" s="91"/>
      <c r="B31" s="8" t="s">
        <v>44</v>
      </c>
      <c r="C31" s="9" t="s">
        <v>45</v>
      </c>
      <c r="D31" s="56">
        <v>163453</v>
      </c>
      <c r="E31" s="56">
        <v>164305</v>
      </c>
      <c r="F31" s="32"/>
      <c r="G31" s="32"/>
      <c r="H31" s="32"/>
      <c r="I31" s="32"/>
      <c r="J31" s="79"/>
    </row>
    <row r="32" spans="1:10" ht="15.75">
      <c r="A32" s="91"/>
      <c r="B32" s="8" t="s">
        <v>46</v>
      </c>
      <c r="C32" s="9" t="s">
        <v>47</v>
      </c>
      <c r="D32" s="56">
        <v>1457081</v>
      </c>
      <c r="E32" s="56">
        <v>1587086</v>
      </c>
      <c r="F32" s="32">
        <v>961566</v>
      </c>
      <c r="G32" s="32">
        <f>175602+26703</f>
        <v>202305</v>
      </c>
      <c r="H32" s="32"/>
      <c r="I32" s="32"/>
      <c r="J32" s="79">
        <f>45000+20000+5000</f>
        <v>70000</v>
      </c>
    </row>
    <row r="33" spans="1:10" ht="15.75">
      <c r="A33" s="91"/>
      <c r="B33" s="8" t="s">
        <v>169</v>
      </c>
      <c r="C33" s="9" t="s">
        <v>170</v>
      </c>
      <c r="D33" s="56">
        <v>83565</v>
      </c>
      <c r="E33" s="56">
        <v>36225</v>
      </c>
      <c r="F33" s="32">
        <v>5650</v>
      </c>
      <c r="G33" s="32">
        <f>110+15</f>
        <v>125</v>
      </c>
      <c r="H33" s="32"/>
      <c r="I33" s="32"/>
      <c r="J33" s="79"/>
    </row>
    <row r="34" spans="1:10" ht="15.75">
      <c r="A34" s="91"/>
      <c r="B34" s="8"/>
      <c r="C34" s="9" t="s">
        <v>171</v>
      </c>
      <c r="D34" s="56"/>
      <c r="E34" s="56"/>
      <c r="F34" s="32"/>
      <c r="G34" s="32"/>
      <c r="H34" s="32"/>
      <c r="I34" s="32"/>
      <c r="J34" s="79"/>
    </row>
    <row r="35" spans="1:10" ht="16.5" thickBot="1">
      <c r="A35" s="93"/>
      <c r="B35" s="38" t="s">
        <v>48</v>
      </c>
      <c r="C35" s="39" t="s">
        <v>49</v>
      </c>
      <c r="D35" s="60">
        <v>250827</v>
      </c>
      <c r="E35" s="60">
        <v>256418</v>
      </c>
      <c r="F35" s="40">
        <v>10000</v>
      </c>
      <c r="G35" s="40">
        <v>1000</v>
      </c>
      <c r="H35" s="40"/>
      <c r="I35" s="40"/>
      <c r="J35" s="82"/>
    </row>
    <row r="36" spans="1:10" ht="15.75">
      <c r="A36" s="90" t="s">
        <v>50</v>
      </c>
      <c r="B36" s="125"/>
      <c r="C36" s="19" t="s">
        <v>51</v>
      </c>
      <c r="D36" s="44">
        <f>SUM(D40:D44)</f>
        <v>9567</v>
      </c>
      <c r="E36" s="44">
        <f>E40</f>
        <v>850</v>
      </c>
      <c r="F36" s="44">
        <f>F40</f>
        <v>710</v>
      </c>
      <c r="G36" s="44">
        <f>G40</f>
        <v>140</v>
      </c>
      <c r="H36" s="44"/>
      <c r="I36" s="44"/>
      <c r="J36" s="87"/>
    </row>
    <row r="37" spans="1:10" ht="15.75">
      <c r="A37" s="90"/>
      <c r="B37" s="18"/>
      <c r="C37" s="19" t="s">
        <v>52</v>
      </c>
      <c r="D37" s="54"/>
      <c r="E37" s="54"/>
      <c r="F37" s="32"/>
      <c r="G37" s="32"/>
      <c r="H37" s="32"/>
      <c r="I37" s="32"/>
      <c r="J37" s="79"/>
    </row>
    <row r="38" spans="1:10" ht="15.75">
      <c r="A38" s="90"/>
      <c r="B38" s="18"/>
      <c r="C38" s="19" t="s">
        <v>53</v>
      </c>
      <c r="D38" s="54"/>
      <c r="E38" s="54"/>
      <c r="F38" s="32"/>
      <c r="G38" s="32"/>
      <c r="H38" s="32"/>
      <c r="I38" s="32"/>
      <c r="J38" s="79"/>
    </row>
    <row r="39" spans="1:10" ht="15.75">
      <c r="A39" s="90"/>
      <c r="B39" s="20"/>
      <c r="C39" s="7" t="s">
        <v>54</v>
      </c>
      <c r="D39" s="55"/>
      <c r="E39" s="55"/>
      <c r="F39" s="36"/>
      <c r="G39" s="36"/>
      <c r="H39" s="36"/>
      <c r="I39" s="36"/>
      <c r="J39" s="86"/>
    </row>
    <row r="40" spans="1:10" ht="15.75">
      <c r="A40" s="91"/>
      <c r="B40" s="8" t="s">
        <v>55</v>
      </c>
      <c r="C40" s="9" t="s">
        <v>51</v>
      </c>
      <c r="D40" s="56">
        <v>827</v>
      </c>
      <c r="E40" s="56">
        <v>850</v>
      </c>
      <c r="F40" s="32">
        <v>710</v>
      </c>
      <c r="G40" s="32">
        <f>123+17</f>
        <v>140</v>
      </c>
      <c r="H40" s="32"/>
      <c r="I40" s="32"/>
      <c r="J40" s="79"/>
    </row>
    <row r="41" spans="1:10" ht="15.75">
      <c r="A41" s="91"/>
      <c r="B41" s="8"/>
      <c r="C41" s="9" t="s">
        <v>56</v>
      </c>
      <c r="D41" s="56"/>
      <c r="E41" s="56"/>
      <c r="F41" s="32"/>
      <c r="G41" s="32"/>
      <c r="H41" s="32"/>
      <c r="I41" s="32"/>
      <c r="J41" s="79"/>
    </row>
    <row r="42" spans="1:10" ht="15.75">
      <c r="A42" s="91"/>
      <c r="B42" s="8"/>
      <c r="C42" s="9" t="s">
        <v>57</v>
      </c>
      <c r="D42" s="56"/>
      <c r="E42" s="56"/>
      <c r="F42" s="32"/>
      <c r="G42" s="32"/>
      <c r="H42" s="32"/>
      <c r="I42" s="32"/>
      <c r="J42" s="79"/>
    </row>
    <row r="43" spans="1:10" ht="15.75">
      <c r="A43" s="91"/>
      <c r="B43" s="8" t="s">
        <v>200</v>
      </c>
      <c r="C43" s="9" t="s">
        <v>201</v>
      </c>
      <c r="D43" s="56">
        <v>8740</v>
      </c>
      <c r="E43" s="123" t="s">
        <v>205</v>
      </c>
      <c r="F43" s="32"/>
      <c r="G43" s="32"/>
      <c r="H43" s="32"/>
      <c r="I43" s="32"/>
      <c r="J43" s="79"/>
    </row>
    <row r="44" spans="1:10" ht="15.75">
      <c r="A44" s="91"/>
      <c r="B44" s="8"/>
      <c r="C44" s="9"/>
      <c r="D44" s="56"/>
      <c r="E44" s="56"/>
      <c r="F44" s="32"/>
      <c r="G44" s="32"/>
      <c r="H44" s="32"/>
      <c r="I44" s="32"/>
      <c r="J44" s="79"/>
    </row>
    <row r="45" spans="1:10" ht="15.75">
      <c r="A45" s="84" t="s">
        <v>58</v>
      </c>
      <c r="B45" s="10"/>
      <c r="C45" s="11" t="s">
        <v>59</v>
      </c>
      <c r="D45" s="59">
        <f>D46</f>
        <v>500</v>
      </c>
      <c r="E45" s="59">
        <f>E46</f>
        <v>500</v>
      </c>
      <c r="F45" s="33"/>
      <c r="G45" s="33"/>
      <c r="H45" s="33"/>
      <c r="I45" s="33"/>
      <c r="J45" s="81"/>
    </row>
    <row r="46" spans="1:10" ht="15.75">
      <c r="A46" s="91"/>
      <c r="B46" s="8" t="s">
        <v>60</v>
      </c>
      <c r="C46" s="9" t="s">
        <v>61</v>
      </c>
      <c r="D46" s="56">
        <v>500</v>
      </c>
      <c r="E46" s="56">
        <v>500</v>
      </c>
      <c r="F46" s="33"/>
      <c r="G46" s="33"/>
      <c r="H46" s="33"/>
      <c r="I46" s="33"/>
      <c r="J46" s="81"/>
    </row>
    <row r="47" spans="1:10" ht="15.75">
      <c r="A47" s="84" t="s">
        <v>62</v>
      </c>
      <c r="B47" s="16"/>
      <c r="C47" s="17" t="s">
        <v>63</v>
      </c>
      <c r="D47" s="35">
        <f>SUM(D49:D51)</f>
        <v>209968</v>
      </c>
      <c r="E47" s="35">
        <f>SUM(E49:E50)</f>
        <v>97760</v>
      </c>
      <c r="F47" s="35">
        <f>F49</f>
        <v>11500</v>
      </c>
      <c r="G47" s="35">
        <f>G49</f>
        <v>690</v>
      </c>
      <c r="H47" s="35"/>
      <c r="I47" s="35"/>
      <c r="J47" s="85"/>
    </row>
    <row r="48" spans="1:10" ht="15.75">
      <c r="A48" s="90"/>
      <c r="B48" s="6"/>
      <c r="C48" s="7" t="s">
        <v>64</v>
      </c>
      <c r="D48" s="55"/>
      <c r="E48" s="55"/>
      <c r="F48" s="31"/>
      <c r="G48" s="31"/>
      <c r="H48" s="31"/>
      <c r="I48" s="31"/>
      <c r="J48" s="78"/>
    </row>
    <row r="49" spans="1:10" ht="15.75">
      <c r="A49" s="91"/>
      <c r="B49" s="8" t="s">
        <v>65</v>
      </c>
      <c r="C49" s="9" t="s">
        <v>66</v>
      </c>
      <c r="D49" s="56">
        <v>170734</v>
      </c>
      <c r="E49" s="56">
        <v>96760</v>
      </c>
      <c r="F49" s="32">
        <v>11500</v>
      </c>
      <c r="G49" s="32">
        <f>690</f>
        <v>690</v>
      </c>
      <c r="H49" s="95"/>
      <c r="I49" s="44"/>
      <c r="J49" s="96"/>
    </row>
    <row r="50" spans="1:10" ht="15.75">
      <c r="A50" s="91"/>
      <c r="B50" s="8" t="s">
        <v>67</v>
      </c>
      <c r="C50" s="9" t="s">
        <v>68</v>
      </c>
      <c r="D50" s="56">
        <v>700</v>
      </c>
      <c r="E50" s="56">
        <v>1000</v>
      </c>
      <c r="F50" s="44"/>
      <c r="G50" s="44"/>
      <c r="H50" s="95"/>
      <c r="I50" s="44"/>
      <c r="J50" s="96"/>
    </row>
    <row r="51" spans="1:10" ht="15.75">
      <c r="A51" s="133"/>
      <c r="B51" s="14" t="s">
        <v>202</v>
      </c>
      <c r="C51" s="134" t="s">
        <v>49</v>
      </c>
      <c r="D51" s="57">
        <v>38534</v>
      </c>
      <c r="E51" s="138" t="s">
        <v>205</v>
      </c>
      <c r="F51" s="44"/>
      <c r="G51" s="44"/>
      <c r="H51" s="95"/>
      <c r="I51" s="44"/>
      <c r="J51" s="96"/>
    </row>
    <row r="52" spans="1:10" ht="15.75">
      <c r="A52" s="90" t="s">
        <v>138</v>
      </c>
      <c r="B52" s="18"/>
      <c r="C52" s="51" t="s">
        <v>139</v>
      </c>
      <c r="D52" s="111">
        <f>D56</f>
        <v>29592</v>
      </c>
      <c r="E52" s="103">
        <f>E56</f>
        <v>30100</v>
      </c>
      <c r="F52" s="35">
        <f>F56</f>
        <v>20000</v>
      </c>
      <c r="G52" s="35">
        <f>G56</f>
        <v>3100</v>
      </c>
      <c r="H52" s="104"/>
      <c r="I52" s="35"/>
      <c r="J52" s="97"/>
    </row>
    <row r="53" spans="1:10" ht="15.75">
      <c r="A53" s="90"/>
      <c r="B53" s="18"/>
      <c r="C53" s="51" t="s">
        <v>149</v>
      </c>
      <c r="D53" s="67"/>
      <c r="E53" s="56"/>
      <c r="F53" s="44"/>
      <c r="G53" s="44"/>
      <c r="H53" s="95"/>
      <c r="I53" s="44"/>
      <c r="J53" s="96"/>
    </row>
    <row r="54" spans="1:10" ht="15.75">
      <c r="A54" s="90"/>
      <c r="B54" s="18"/>
      <c r="C54" s="51" t="s">
        <v>140</v>
      </c>
      <c r="D54" s="67"/>
      <c r="E54" s="56"/>
      <c r="F54" s="44"/>
      <c r="G54" s="44"/>
      <c r="H54" s="95"/>
      <c r="I54" s="44"/>
      <c r="J54" s="96"/>
    </row>
    <row r="55" spans="1:10" ht="15.75">
      <c r="A55" s="90"/>
      <c r="B55" s="18"/>
      <c r="C55" s="62" t="s">
        <v>165</v>
      </c>
      <c r="D55" s="112"/>
      <c r="E55" s="57"/>
      <c r="F55" s="31"/>
      <c r="G55" s="31"/>
      <c r="H55" s="100"/>
      <c r="I55" s="31"/>
      <c r="J55" s="101"/>
    </row>
    <row r="56" spans="1:10" ht="15.75">
      <c r="A56" s="90"/>
      <c r="B56" s="102" t="s">
        <v>141</v>
      </c>
      <c r="C56" s="37" t="s">
        <v>142</v>
      </c>
      <c r="D56" s="67">
        <v>29592</v>
      </c>
      <c r="E56" s="56">
        <v>30100</v>
      </c>
      <c r="F56" s="95">
        <f>18000+2000</f>
        <v>20000</v>
      </c>
      <c r="G56" s="95">
        <f>3000+100</f>
        <v>3100</v>
      </c>
      <c r="H56" s="95"/>
      <c r="I56" s="105"/>
      <c r="J56" s="96"/>
    </row>
    <row r="57" spans="1:10" ht="15.75">
      <c r="A57" s="90"/>
      <c r="B57" s="8"/>
      <c r="C57" s="37" t="s">
        <v>143</v>
      </c>
      <c r="D57" s="56"/>
      <c r="E57" s="56"/>
      <c r="F57" s="44"/>
      <c r="G57" s="44"/>
      <c r="H57" s="95"/>
      <c r="I57" s="44"/>
      <c r="J57" s="96"/>
    </row>
    <row r="58" spans="1:10" ht="15.75">
      <c r="A58" s="84" t="s">
        <v>69</v>
      </c>
      <c r="B58" s="10"/>
      <c r="C58" s="11" t="s">
        <v>70</v>
      </c>
      <c r="D58" s="59">
        <f>D59</f>
        <v>15000</v>
      </c>
      <c r="E58" s="59">
        <f>E59</f>
        <v>15000</v>
      </c>
      <c r="F58" s="33"/>
      <c r="G58" s="33"/>
      <c r="H58" s="33"/>
      <c r="I58" s="33"/>
      <c r="J58" s="81"/>
    </row>
    <row r="59" spans="1:10" ht="15.75">
      <c r="A59" s="91"/>
      <c r="B59" s="8" t="s">
        <v>71</v>
      </c>
      <c r="C59" s="9" t="s">
        <v>166</v>
      </c>
      <c r="D59" s="56">
        <v>15000</v>
      </c>
      <c r="E59" s="56">
        <v>15000</v>
      </c>
      <c r="F59" s="35"/>
      <c r="G59" s="35"/>
      <c r="H59" s="35"/>
      <c r="I59" s="35"/>
      <c r="J59" s="96"/>
    </row>
    <row r="60" spans="1:10" ht="16.5" thickBot="1">
      <c r="A60" s="93"/>
      <c r="B60" s="38"/>
      <c r="C60" s="39" t="s">
        <v>72</v>
      </c>
      <c r="D60" s="60"/>
      <c r="E60" s="60"/>
      <c r="F60" s="110"/>
      <c r="G60" s="110"/>
      <c r="H60" s="110"/>
      <c r="I60" s="110"/>
      <c r="J60" s="99"/>
    </row>
    <row r="61" spans="1:10" ht="15.75">
      <c r="A61" s="94" t="s">
        <v>73</v>
      </c>
      <c r="B61" s="41"/>
      <c r="C61" s="42" t="s">
        <v>74</v>
      </c>
      <c r="D61" s="61">
        <f>D62</f>
        <v>24435</v>
      </c>
      <c r="E61" s="61">
        <f>E62</f>
        <v>165240</v>
      </c>
      <c r="F61" s="43"/>
      <c r="G61" s="43"/>
      <c r="H61" s="43"/>
      <c r="I61" s="43"/>
      <c r="J61" s="83"/>
    </row>
    <row r="62" spans="1:10" ht="15.75">
      <c r="A62" s="92"/>
      <c r="B62" s="14" t="s">
        <v>75</v>
      </c>
      <c r="C62" s="15" t="s">
        <v>76</v>
      </c>
      <c r="D62" s="57">
        <v>24435</v>
      </c>
      <c r="E62" s="57">
        <v>165240</v>
      </c>
      <c r="F62" s="100"/>
      <c r="G62" s="100"/>
      <c r="H62" s="100"/>
      <c r="I62" s="100"/>
      <c r="J62" s="101"/>
    </row>
    <row r="63" spans="1:10" ht="15.75">
      <c r="A63" s="90" t="s">
        <v>77</v>
      </c>
      <c r="B63" s="6"/>
      <c r="C63" s="7" t="s">
        <v>78</v>
      </c>
      <c r="D63" s="55">
        <f>D64+D69+D74+D79+D80+D82+D84</f>
        <v>7320274</v>
      </c>
      <c r="E63" s="55">
        <f>E64+E69+E74+E79+E82+E84+E80</f>
        <v>5807932</v>
      </c>
      <c r="F63" s="31">
        <f>F64+F69+F74+F79+F80</f>
        <v>3264730</v>
      </c>
      <c r="G63" s="31">
        <f>G64+G69+G74+G79+G80</f>
        <v>681128</v>
      </c>
      <c r="H63" s="31"/>
      <c r="I63" s="31"/>
      <c r="J63" s="78">
        <f>J69+J74</f>
        <v>494397</v>
      </c>
    </row>
    <row r="64" spans="1:10" ht="15.75">
      <c r="A64" s="91"/>
      <c r="B64" s="8" t="s">
        <v>79</v>
      </c>
      <c r="C64" s="9" t="s">
        <v>80</v>
      </c>
      <c r="D64" s="56">
        <v>2361853</v>
      </c>
      <c r="E64" s="56">
        <f>2344212+251+138</f>
        <v>2344601</v>
      </c>
      <c r="F64" s="32">
        <f>1399823+107000+8439</f>
        <v>1515262</v>
      </c>
      <c r="G64" s="32">
        <f>277639+39445</f>
        <v>317084</v>
      </c>
      <c r="H64" s="35"/>
      <c r="I64" s="35"/>
      <c r="J64" s="96"/>
    </row>
    <row r="65" spans="1:10" ht="15.75">
      <c r="A65" s="91"/>
      <c r="B65" s="8"/>
      <c r="C65" s="9" t="s">
        <v>167</v>
      </c>
      <c r="D65" s="56">
        <v>1322195</v>
      </c>
      <c r="E65" s="56">
        <f>1304885+251</f>
        <v>1305136</v>
      </c>
      <c r="F65" s="32">
        <v>910495</v>
      </c>
      <c r="G65" s="32">
        <v>191342</v>
      </c>
      <c r="H65" s="44"/>
      <c r="I65" s="44"/>
      <c r="J65" s="96"/>
    </row>
    <row r="66" spans="1:10" ht="15.75">
      <c r="A66" s="91"/>
      <c r="B66" s="8"/>
      <c r="C66" s="9" t="s">
        <v>168</v>
      </c>
      <c r="D66" s="56">
        <v>833957</v>
      </c>
      <c r="E66" s="56">
        <f>893130+138</f>
        <v>893268</v>
      </c>
      <c r="F66" s="32">
        <v>604767</v>
      </c>
      <c r="G66" s="32">
        <v>125742</v>
      </c>
      <c r="H66" s="44"/>
      <c r="I66" s="44"/>
      <c r="J66" s="79"/>
    </row>
    <row r="67" spans="1:10" ht="15.75">
      <c r="A67" s="91"/>
      <c r="B67" s="8"/>
      <c r="C67" s="9" t="s">
        <v>196</v>
      </c>
      <c r="D67" s="56">
        <v>205701</v>
      </c>
      <c r="E67" s="56">
        <v>146197</v>
      </c>
      <c r="F67" s="32"/>
      <c r="G67" s="32"/>
      <c r="H67" s="44"/>
      <c r="I67" s="44"/>
      <c r="J67" s="79"/>
    </row>
    <row r="68" spans="1:10" ht="15.75">
      <c r="A68" s="91"/>
      <c r="B68" s="8"/>
      <c r="C68" s="9" t="s">
        <v>197</v>
      </c>
      <c r="D68" s="56"/>
      <c r="E68" s="56"/>
      <c r="F68" s="32"/>
      <c r="G68" s="32"/>
      <c r="H68" s="44"/>
      <c r="I68" s="44"/>
      <c r="J68" s="79"/>
    </row>
    <row r="69" spans="1:10" ht="15.75">
      <c r="A69" s="91"/>
      <c r="B69" s="8" t="s">
        <v>129</v>
      </c>
      <c r="C69" s="9" t="s">
        <v>103</v>
      </c>
      <c r="D69" s="56">
        <v>2864687</v>
      </c>
      <c r="E69" s="56">
        <f>1210019+134</f>
        <v>1210153</v>
      </c>
      <c r="F69" s="32">
        <f>512658+39000+10200</f>
        <v>561858</v>
      </c>
      <c r="G69" s="32">
        <f>101554+14450</f>
        <v>116004</v>
      </c>
      <c r="H69" s="95"/>
      <c r="I69" s="95"/>
      <c r="J69" s="96">
        <v>294397</v>
      </c>
    </row>
    <row r="70" spans="1:10" ht="15.75">
      <c r="A70" s="91"/>
      <c r="B70" s="8"/>
      <c r="C70" s="9" t="s">
        <v>203</v>
      </c>
      <c r="D70" s="56">
        <v>824883</v>
      </c>
      <c r="E70" s="56">
        <f>901558+134</f>
        <v>901692</v>
      </c>
      <c r="F70" s="32"/>
      <c r="G70" s="32"/>
      <c r="H70" s="95"/>
      <c r="I70" s="95"/>
      <c r="J70" s="96"/>
    </row>
    <row r="71" spans="1:10" ht="15.75">
      <c r="A71" s="91"/>
      <c r="B71" s="8"/>
      <c r="C71" s="9" t="s">
        <v>196</v>
      </c>
      <c r="D71" s="56">
        <v>39804</v>
      </c>
      <c r="E71" s="56">
        <v>14064</v>
      </c>
      <c r="F71" s="32"/>
      <c r="G71" s="32"/>
      <c r="H71" s="95"/>
      <c r="I71" s="95"/>
      <c r="J71" s="96"/>
    </row>
    <row r="72" spans="1:10" ht="15.75">
      <c r="A72" s="91"/>
      <c r="B72" s="8"/>
      <c r="C72" s="9" t="s">
        <v>197</v>
      </c>
      <c r="D72" s="56"/>
      <c r="E72" s="56"/>
      <c r="F72" s="32"/>
      <c r="G72" s="32"/>
      <c r="H72" s="95"/>
      <c r="I72" s="95"/>
      <c r="J72" s="96"/>
    </row>
    <row r="73" spans="1:10" ht="15.75">
      <c r="A73" s="91"/>
      <c r="B73" s="8"/>
      <c r="C73" s="9" t="s">
        <v>206</v>
      </c>
      <c r="D73" s="56">
        <v>2000000</v>
      </c>
      <c r="E73" s="56">
        <v>294397</v>
      </c>
      <c r="F73" s="32"/>
      <c r="G73" s="32"/>
      <c r="H73" s="95"/>
      <c r="I73" s="95"/>
      <c r="J73" s="96"/>
    </row>
    <row r="74" spans="1:10" ht="15.75">
      <c r="A74" s="91"/>
      <c r="B74" s="8" t="s">
        <v>81</v>
      </c>
      <c r="C74" s="9" t="s">
        <v>82</v>
      </c>
      <c r="D74" s="56">
        <v>1369540</v>
      </c>
      <c r="E74" s="56">
        <f>1463198+216</f>
        <v>1463414</v>
      </c>
      <c r="F74" s="32">
        <f>757671+60000+3000</f>
        <v>820671</v>
      </c>
      <c r="G74" s="32">
        <f>152420+21242</f>
        <v>173662</v>
      </c>
      <c r="H74" s="95"/>
      <c r="I74" s="95"/>
      <c r="J74" s="96">
        <v>200000</v>
      </c>
    </row>
    <row r="75" spans="1:10" ht="15.75">
      <c r="A75" s="91"/>
      <c r="B75" s="8"/>
      <c r="C75" s="9" t="s">
        <v>204</v>
      </c>
      <c r="D75" s="56">
        <v>1153893</v>
      </c>
      <c r="E75" s="56">
        <f>1173295+216</f>
        <v>1173511</v>
      </c>
      <c r="F75" s="32"/>
      <c r="G75" s="32"/>
      <c r="H75" s="95"/>
      <c r="I75" s="95"/>
      <c r="J75" s="96"/>
    </row>
    <row r="76" spans="1:10" ht="15.75">
      <c r="A76" s="91"/>
      <c r="B76" s="8"/>
      <c r="C76" s="9" t="s">
        <v>196</v>
      </c>
      <c r="D76" s="56">
        <v>110647</v>
      </c>
      <c r="E76" s="56">
        <v>89903</v>
      </c>
      <c r="F76" s="32"/>
      <c r="G76" s="32"/>
      <c r="H76" s="95"/>
      <c r="I76" s="95"/>
      <c r="J76" s="96"/>
    </row>
    <row r="77" spans="1:10" ht="15.75">
      <c r="A77" s="91"/>
      <c r="B77" s="8"/>
      <c r="C77" s="9" t="s">
        <v>197</v>
      </c>
      <c r="D77" s="56"/>
      <c r="E77" s="56"/>
      <c r="F77" s="32"/>
      <c r="G77" s="32"/>
      <c r="H77" s="95"/>
      <c r="I77" s="95"/>
      <c r="J77" s="96"/>
    </row>
    <row r="78" spans="1:10" ht="15.75">
      <c r="A78" s="91"/>
      <c r="B78" s="8"/>
      <c r="C78" s="9" t="s">
        <v>206</v>
      </c>
      <c r="D78" s="56">
        <v>105000</v>
      </c>
      <c r="E78" s="56">
        <v>200000</v>
      </c>
      <c r="F78" s="32"/>
      <c r="G78" s="32"/>
      <c r="H78" s="95"/>
      <c r="I78" s="95"/>
      <c r="J78" s="96"/>
    </row>
    <row r="79" spans="1:10" ht="15.75">
      <c r="A79" s="91"/>
      <c r="B79" s="8" t="s">
        <v>83</v>
      </c>
      <c r="C79" s="9" t="s">
        <v>84</v>
      </c>
      <c r="D79" s="56">
        <v>266034</v>
      </c>
      <c r="E79" s="56">
        <v>253458</v>
      </c>
      <c r="F79" s="32">
        <f>40883+2500</f>
        <v>43383</v>
      </c>
      <c r="G79" s="32">
        <f>7057+958</f>
        <v>8015</v>
      </c>
      <c r="H79" s="95"/>
      <c r="I79" s="95"/>
      <c r="J79" s="96"/>
    </row>
    <row r="80" spans="1:10" ht="15.75">
      <c r="A80" s="91"/>
      <c r="B80" s="8" t="s">
        <v>186</v>
      </c>
      <c r="C80" s="9" t="s">
        <v>187</v>
      </c>
      <c r="D80" s="56">
        <v>342850</v>
      </c>
      <c r="E80" s="56">
        <v>455433</v>
      </c>
      <c r="F80" s="32">
        <f>304556+19000</f>
        <v>323556</v>
      </c>
      <c r="G80" s="32">
        <f>58435+7928</f>
        <v>66363</v>
      </c>
      <c r="H80" s="95"/>
      <c r="I80" s="95"/>
      <c r="J80" s="96"/>
    </row>
    <row r="81" spans="1:10" ht="15.75">
      <c r="A81" s="91"/>
      <c r="B81" s="8"/>
      <c r="C81" s="9" t="s">
        <v>188</v>
      </c>
      <c r="D81" s="56"/>
      <c r="E81" s="56"/>
      <c r="F81" s="32"/>
      <c r="G81" s="32"/>
      <c r="H81" s="95"/>
      <c r="I81" s="95"/>
      <c r="J81" s="96"/>
    </row>
    <row r="82" spans="1:10" ht="15.75">
      <c r="A82" s="91"/>
      <c r="B82" s="8" t="s">
        <v>85</v>
      </c>
      <c r="C82" s="9" t="s">
        <v>86</v>
      </c>
      <c r="D82" s="32">
        <v>21824</v>
      </c>
      <c r="E82" s="32">
        <f>25118-251-138-134-216</f>
        <v>24379</v>
      </c>
      <c r="F82" s="32"/>
      <c r="G82" s="32"/>
      <c r="H82" s="95"/>
      <c r="I82" s="95"/>
      <c r="J82" s="96"/>
    </row>
    <row r="83" spans="1:10" ht="15.75">
      <c r="A83" s="91"/>
      <c r="B83" s="8"/>
      <c r="C83" s="9" t="s">
        <v>87</v>
      </c>
      <c r="D83" s="56"/>
      <c r="E83" s="56"/>
      <c r="F83" s="95"/>
      <c r="G83" s="95"/>
      <c r="H83" s="95"/>
      <c r="I83" s="95"/>
      <c r="J83" s="96"/>
    </row>
    <row r="84" spans="1:10" ht="15.75">
      <c r="A84" s="91"/>
      <c r="B84" s="8" t="s">
        <v>88</v>
      </c>
      <c r="C84" s="9" t="s">
        <v>49</v>
      </c>
      <c r="D84" s="56">
        <v>93486</v>
      </c>
      <c r="E84" s="56">
        <v>56494</v>
      </c>
      <c r="F84" s="95"/>
      <c r="G84" s="95"/>
      <c r="H84" s="95"/>
      <c r="I84" s="95"/>
      <c r="J84" s="96"/>
    </row>
    <row r="85" spans="1:10" ht="15.75">
      <c r="A85" s="84" t="s">
        <v>89</v>
      </c>
      <c r="B85" s="10"/>
      <c r="C85" s="11" t="s">
        <v>90</v>
      </c>
      <c r="D85" s="59">
        <f>SUM(D86:D89)</f>
        <v>175909</v>
      </c>
      <c r="E85" s="59">
        <f>SUM(E86:E89)</f>
        <v>178366</v>
      </c>
      <c r="F85" s="33">
        <f>SUM(F86:F89)</f>
        <v>35585</v>
      </c>
      <c r="G85" s="33">
        <f>SUM(G86:G89)</f>
        <v>4887</v>
      </c>
      <c r="H85" s="33"/>
      <c r="I85" s="33"/>
      <c r="J85" s="81"/>
    </row>
    <row r="86" spans="1:10" ht="15.75">
      <c r="A86" s="90"/>
      <c r="B86" s="53" t="s">
        <v>126</v>
      </c>
      <c r="C86" s="52" t="s">
        <v>178</v>
      </c>
      <c r="D86" s="56">
        <v>50000</v>
      </c>
      <c r="E86" s="56">
        <v>67000</v>
      </c>
      <c r="F86" s="106"/>
      <c r="G86" s="106"/>
      <c r="H86" s="106"/>
      <c r="I86" s="106"/>
      <c r="J86" s="109"/>
    </row>
    <row r="87" spans="1:10" ht="15.75">
      <c r="A87" s="90"/>
      <c r="B87" s="124" t="s">
        <v>172</v>
      </c>
      <c r="C87" s="52" t="s">
        <v>173</v>
      </c>
      <c r="D87" s="56">
        <v>5200</v>
      </c>
      <c r="E87" s="56">
        <v>5200</v>
      </c>
      <c r="F87" s="106"/>
      <c r="G87" s="106"/>
      <c r="H87" s="106"/>
      <c r="I87" s="106"/>
      <c r="J87" s="109"/>
    </row>
    <row r="88" spans="1:10" ht="15.75">
      <c r="A88" s="91"/>
      <c r="B88" s="8" t="s">
        <v>91</v>
      </c>
      <c r="C88" s="9" t="s">
        <v>92</v>
      </c>
      <c r="D88" s="56">
        <v>47800</v>
      </c>
      <c r="E88" s="56">
        <v>47800</v>
      </c>
      <c r="F88" s="95">
        <v>13000</v>
      </c>
      <c r="G88" s="95">
        <f>200</f>
        <v>200</v>
      </c>
      <c r="H88" s="95"/>
      <c r="I88" s="95"/>
      <c r="J88" s="96"/>
    </row>
    <row r="89" spans="1:10" ht="15.75">
      <c r="A89" s="90"/>
      <c r="B89" s="14" t="s">
        <v>153</v>
      </c>
      <c r="C89" s="37" t="s">
        <v>49</v>
      </c>
      <c r="D89" s="56">
        <v>72909</v>
      </c>
      <c r="E89" s="56">
        <v>58366</v>
      </c>
      <c r="F89" s="95">
        <f>19055+1530+2000</f>
        <v>22585</v>
      </c>
      <c r="G89" s="95">
        <f>4184+503</f>
        <v>4687</v>
      </c>
      <c r="H89" s="95"/>
      <c r="I89" s="95"/>
      <c r="J89" s="96"/>
    </row>
    <row r="90" spans="1:10" ht="15.75">
      <c r="A90" s="84" t="s">
        <v>146</v>
      </c>
      <c r="B90" s="10"/>
      <c r="C90" s="11" t="s">
        <v>136</v>
      </c>
      <c r="D90" s="59">
        <f>SUM(D91:D105)</f>
        <v>2051340</v>
      </c>
      <c r="E90" s="59">
        <f>SUM(E91:E105)</f>
        <v>2087858</v>
      </c>
      <c r="F90" s="33">
        <f>SUM(F91:F105)</f>
        <v>205024</v>
      </c>
      <c r="G90" s="33">
        <f>SUM(G91:G105)</f>
        <v>42638</v>
      </c>
      <c r="H90" s="33"/>
      <c r="I90" s="33">
        <f>SUM(I91:I105)</f>
        <v>1757998</v>
      </c>
      <c r="J90" s="81"/>
    </row>
    <row r="91" spans="1:10" ht="15.75">
      <c r="A91" s="90"/>
      <c r="B91" s="8" t="s">
        <v>154</v>
      </c>
      <c r="C91" s="37" t="s">
        <v>155</v>
      </c>
      <c r="D91" s="56">
        <v>1389000</v>
      </c>
      <c r="E91" s="56">
        <v>1408000</v>
      </c>
      <c r="F91" s="32">
        <f>20252+1628+3900</f>
        <v>25780</v>
      </c>
      <c r="G91" s="32">
        <f>10778+536</f>
        <v>11314</v>
      </c>
      <c r="H91" s="32"/>
      <c r="I91" s="32">
        <v>1356598</v>
      </c>
      <c r="J91" s="79"/>
    </row>
    <row r="92" spans="1:10" ht="15.75">
      <c r="A92" s="90"/>
      <c r="B92" s="8"/>
      <c r="C92" s="37" t="s">
        <v>156</v>
      </c>
      <c r="D92" s="56"/>
      <c r="E92" s="56"/>
      <c r="F92" s="32"/>
      <c r="G92" s="32"/>
      <c r="H92" s="32"/>
      <c r="I92" s="32"/>
      <c r="J92" s="79"/>
    </row>
    <row r="93" spans="1:10" ht="16.5" thickBot="1">
      <c r="A93" s="140"/>
      <c r="B93" s="141"/>
      <c r="C93" s="142" t="s">
        <v>157</v>
      </c>
      <c r="D93" s="143"/>
      <c r="E93" s="143"/>
      <c r="F93" s="144"/>
      <c r="G93" s="144"/>
      <c r="H93" s="144"/>
      <c r="I93" s="144"/>
      <c r="J93" s="145"/>
    </row>
    <row r="94" spans="1:10" ht="15.75">
      <c r="A94" s="90"/>
      <c r="B94" s="8" t="s">
        <v>130</v>
      </c>
      <c r="C94" s="37" t="s">
        <v>93</v>
      </c>
      <c r="D94" s="56">
        <v>4000</v>
      </c>
      <c r="E94" s="32">
        <v>4000</v>
      </c>
      <c r="F94" s="44"/>
      <c r="G94" s="44"/>
      <c r="H94" s="44"/>
      <c r="I94" s="44"/>
      <c r="J94" s="87"/>
    </row>
    <row r="95" spans="1:10" ht="15.75">
      <c r="A95" s="90"/>
      <c r="B95" s="8"/>
      <c r="C95" s="9" t="s">
        <v>94</v>
      </c>
      <c r="D95" s="58"/>
      <c r="E95" s="64"/>
      <c r="F95" s="44"/>
      <c r="G95" s="44"/>
      <c r="H95" s="44"/>
      <c r="I95" s="44"/>
      <c r="J95" s="87"/>
    </row>
    <row r="96" spans="1:10" ht="15.75">
      <c r="A96" s="91"/>
      <c r="B96" s="8"/>
      <c r="C96" s="9" t="s">
        <v>95</v>
      </c>
      <c r="D96" s="56"/>
      <c r="E96" s="56"/>
      <c r="F96" s="95"/>
      <c r="G96" s="95"/>
      <c r="H96" s="95"/>
      <c r="I96" s="95"/>
      <c r="J96" s="96"/>
    </row>
    <row r="97" spans="1:10" ht="15.75">
      <c r="A97" s="91"/>
      <c r="B97" s="8"/>
      <c r="C97" s="9" t="s">
        <v>160</v>
      </c>
      <c r="D97" s="56"/>
      <c r="E97" s="56"/>
      <c r="F97" s="95"/>
      <c r="G97" s="95"/>
      <c r="H97" s="95"/>
      <c r="I97" s="95"/>
      <c r="J97" s="96"/>
    </row>
    <row r="98" spans="1:10" ht="15.75">
      <c r="A98" s="91"/>
      <c r="B98" s="8" t="s">
        <v>131</v>
      </c>
      <c r="C98" s="9" t="s">
        <v>96</v>
      </c>
      <c r="D98" s="56">
        <v>242480</v>
      </c>
      <c r="E98" s="56">
        <v>279000</v>
      </c>
      <c r="F98" s="95"/>
      <c r="G98" s="95"/>
      <c r="H98" s="95"/>
      <c r="I98" s="32">
        <v>279000</v>
      </c>
      <c r="J98" s="96"/>
    </row>
    <row r="99" spans="1:10" ht="15.75">
      <c r="A99" s="91"/>
      <c r="B99" s="8"/>
      <c r="C99" s="9" t="s">
        <v>176</v>
      </c>
      <c r="D99" s="56"/>
      <c r="E99" s="56"/>
      <c r="F99" s="95"/>
      <c r="G99" s="95"/>
      <c r="H99" s="95"/>
      <c r="I99" s="32"/>
      <c r="J99" s="96"/>
    </row>
    <row r="100" spans="1:10" ht="15.75">
      <c r="A100" s="91"/>
      <c r="B100" s="8" t="s">
        <v>132</v>
      </c>
      <c r="C100" s="9" t="s">
        <v>97</v>
      </c>
      <c r="D100" s="56">
        <v>52112</v>
      </c>
      <c r="E100" s="56">
        <v>38666</v>
      </c>
      <c r="F100" s="95">
        <f>3600</f>
        <v>3600</v>
      </c>
      <c r="G100" s="95">
        <f>578+88</f>
        <v>666</v>
      </c>
      <c r="H100" s="95"/>
      <c r="I100" s="32">
        <v>33600</v>
      </c>
      <c r="J100" s="96"/>
    </row>
    <row r="101" spans="1:10" ht="15.75">
      <c r="A101" s="91"/>
      <c r="B101" s="8" t="s">
        <v>133</v>
      </c>
      <c r="C101" s="9" t="s">
        <v>98</v>
      </c>
      <c r="D101" s="56">
        <v>240428</v>
      </c>
      <c r="E101" s="56">
        <v>232392</v>
      </c>
      <c r="F101" s="32">
        <f>161037+11607+3000</f>
        <v>175644</v>
      </c>
      <c r="G101" s="32">
        <f>26600+4058</f>
        <v>30658</v>
      </c>
      <c r="H101" s="95"/>
      <c r="I101" s="95"/>
      <c r="J101" s="96"/>
    </row>
    <row r="102" spans="1:10" ht="15.75">
      <c r="A102" s="91"/>
      <c r="B102" s="8" t="s">
        <v>134</v>
      </c>
      <c r="C102" s="9" t="s">
        <v>99</v>
      </c>
      <c r="D102" s="56">
        <v>21000</v>
      </c>
      <c r="E102" s="56">
        <v>25000</v>
      </c>
      <c r="F102" s="32"/>
      <c r="G102" s="32"/>
      <c r="H102" s="95"/>
      <c r="I102" s="32"/>
      <c r="J102" s="96"/>
    </row>
    <row r="103" spans="1:10" ht="15.75">
      <c r="A103" s="91"/>
      <c r="B103" s="8"/>
      <c r="C103" s="9" t="s">
        <v>100</v>
      </c>
      <c r="D103" s="56"/>
      <c r="E103" s="56"/>
      <c r="F103" s="95"/>
      <c r="G103" s="95"/>
      <c r="H103" s="95"/>
      <c r="I103" s="32"/>
      <c r="J103" s="96"/>
    </row>
    <row r="104" spans="1:10" ht="15.75">
      <c r="A104" s="91"/>
      <c r="B104" s="8" t="s">
        <v>193</v>
      </c>
      <c r="C104" s="9" t="s">
        <v>194</v>
      </c>
      <c r="D104" s="56">
        <v>6000</v>
      </c>
      <c r="E104" s="123" t="s">
        <v>205</v>
      </c>
      <c r="F104" s="95"/>
      <c r="G104" s="95"/>
      <c r="H104" s="95"/>
      <c r="I104" s="32"/>
      <c r="J104" s="96"/>
    </row>
    <row r="105" spans="1:10" ht="15.75">
      <c r="A105" s="92"/>
      <c r="B105" s="14" t="s">
        <v>135</v>
      </c>
      <c r="C105" s="15" t="s">
        <v>49</v>
      </c>
      <c r="D105" s="57">
        <v>96320</v>
      </c>
      <c r="E105" s="57">
        <v>100800</v>
      </c>
      <c r="F105" s="100"/>
      <c r="G105" s="100"/>
      <c r="H105" s="100"/>
      <c r="I105" s="34">
        <v>88800</v>
      </c>
      <c r="J105" s="101"/>
    </row>
    <row r="106" spans="1:10" ht="15.75">
      <c r="A106" s="90" t="s">
        <v>161</v>
      </c>
      <c r="B106" s="113"/>
      <c r="C106" s="17" t="s">
        <v>162</v>
      </c>
      <c r="D106" s="119">
        <f>D108</f>
        <v>51942</v>
      </c>
      <c r="E106" s="114">
        <f>E108</f>
        <v>5000</v>
      </c>
      <c r="F106" s="115"/>
      <c r="G106" s="115"/>
      <c r="H106" s="115"/>
      <c r="I106" s="35"/>
      <c r="J106" s="116"/>
    </row>
    <row r="107" spans="1:10" ht="15.75">
      <c r="A107" s="90"/>
      <c r="B107" s="20"/>
      <c r="C107" s="7" t="s">
        <v>163</v>
      </c>
      <c r="D107" s="120"/>
      <c r="E107" s="55"/>
      <c r="F107" s="117"/>
      <c r="G107" s="117"/>
      <c r="H107" s="117"/>
      <c r="I107" s="31"/>
      <c r="J107" s="118"/>
    </row>
    <row r="108" spans="1:10" ht="15.75">
      <c r="A108" s="90"/>
      <c r="B108" s="14" t="s">
        <v>164</v>
      </c>
      <c r="C108" s="37" t="s">
        <v>49</v>
      </c>
      <c r="D108" s="67">
        <v>51942</v>
      </c>
      <c r="E108" s="56">
        <v>5000</v>
      </c>
      <c r="F108" s="95"/>
      <c r="G108" s="95"/>
      <c r="H108" s="95"/>
      <c r="I108" s="32"/>
      <c r="J108" s="96"/>
    </row>
    <row r="109" spans="1:10" ht="15.75">
      <c r="A109" s="84" t="s">
        <v>101</v>
      </c>
      <c r="B109" s="10"/>
      <c r="C109" s="11" t="s">
        <v>102</v>
      </c>
      <c r="D109" s="59">
        <f>SUM(D110:D113)</f>
        <v>140010</v>
      </c>
      <c r="E109" s="121">
        <f>SUM(E110:E113)</f>
        <v>97720</v>
      </c>
      <c r="F109" s="107">
        <f>F110</f>
        <v>2000</v>
      </c>
      <c r="G109" s="107">
        <f>G110</f>
        <v>400</v>
      </c>
      <c r="H109" s="107"/>
      <c r="I109" s="107"/>
      <c r="J109" s="108"/>
    </row>
    <row r="110" spans="1:10" ht="15.75">
      <c r="A110" s="90"/>
      <c r="B110" s="8" t="s">
        <v>104</v>
      </c>
      <c r="C110" s="37" t="s">
        <v>105</v>
      </c>
      <c r="D110" s="56">
        <v>33761</v>
      </c>
      <c r="E110" s="32">
        <v>57720</v>
      </c>
      <c r="F110" s="95">
        <f>2000</f>
        <v>2000</v>
      </c>
      <c r="G110" s="95">
        <f>350+50</f>
        <v>400</v>
      </c>
      <c r="H110" s="95"/>
      <c r="I110" s="95"/>
      <c r="J110" s="96"/>
    </row>
    <row r="111" spans="1:10" ht="15.75">
      <c r="A111" s="90"/>
      <c r="B111" s="8"/>
      <c r="C111" s="37" t="s">
        <v>148</v>
      </c>
      <c r="D111" s="56"/>
      <c r="E111" s="67"/>
      <c r="F111" s="95"/>
      <c r="G111" s="95"/>
      <c r="H111" s="95"/>
      <c r="I111" s="95"/>
      <c r="J111" s="96"/>
    </row>
    <row r="112" spans="1:10" ht="15.75">
      <c r="A112" s="90"/>
      <c r="B112" s="8"/>
      <c r="C112" s="37" t="s">
        <v>147</v>
      </c>
      <c r="D112" s="56"/>
      <c r="E112" s="67"/>
      <c r="F112" s="95"/>
      <c r="G112" s="95"/>
      <c r="H112" s="95"/>
      <c r="I112" s="95"/>
      <c r="J112" s="96"/>
    </row>
    <row r="113" spans="1:10" ht="15.75">
      <c r="A113" s="90"/>
      <c r="B113" s="8" t="s">
        <v>174</v>
      </c>
      <c r="C113" s="37" t="s">
        <v>175</v>
      </c>
      <c r="D113" s="56">
        <v>106249</v>
      </c>
      <c r="E113" s="67">
        <v>40000</v>
      </c>
      <c r="F113" s="95"/>
      <c r="G113" s="95"/>
      <c r="H113" s="95"/>
      <c r="I113" s="95"/>
      <c r="J113" s="96"/>
    </row>
    <row r="114" spans="1:10" ht="15.75">
      <c r="A114" s="84" t="s">
        <v>106</v>
      </c>
      <c r="B114" s="16"/>
      <c r="C114" s="17" t="s">
        <v>107</v>
      </c>
      <c r="D114" s="35">
        <f>SUM(D116:D122)</f>
        <v>1446012</v>
      </c>
      <c r="E114" s="35">
        <f>SUM(E116:E122)</f>
        <v>827700</v>
      </c>
      <c r="F114" s="35">
        <f>F122</f>
        <v>8000</v>
      </c>
      <c r="G114" s="35"/>
      <c r="H114" s="35">
        <f>H121</f>
        <v>400000</v>
      </c>
      <c r="I114" s="35"/>
      <c r="J114" s="85">
        <f>SUM(J116:J122)</f>
        <v>170000</v>
      </c>
    </row>
    <row r="115" spans="1:10" ht="15.75">
      <c r="A115" s="90"/>
      <c r="B115" s="6"/>
      <c r="C115" s="7" t="s">
        <v>108</v>
      </c>
      <c r="D115" s="55"/>
      <c r="E115" s="55"/>
      <c r="F115" s="31"/>
      <c r="G115" s="31"/>
      <c r="H115" s="31"/>
      <c r="I115" s="31"/>
      <c r="J115" s="78"/>
    </row>
    <row r="116" spans="1:10" ht="15.75">
      <c r="A116" s="91"/>
      <c r="B116" s="8" t="s">
        <v>109</v>
      </c>
      <c r="C116" s="9" t="s">
        <v>110</v>
      </c>
      <c r="D116" s="56">
        <v>635697</v>
      </c>
      <c r="E116" s="139" t="s">
        <v>205</v>
      </c>
      <c r="F116" s="32"/>
      <c r="G116" s="32"/>
      <c r="H116" s="32"/>
      <c r="I116" s="32"/>
      <c r="J116" s="79"/>
    </row>
    <row r="117" spans="1:10" ht="15.75">
      <c r="A117" s="91"/>
      <c r="B117" s="8"/>
      <c r="C117" s="9" t="s">
        <v>111</v>
      </c>
      <c r="D117" s="56"/>
      <c r="E117" s="56"/>
      <c r="F117" s="32"/>
      <c r="G117" s="32"/>
      <c r="H117" s="95"/>
      <c r="I117" s="95"/>
      <c r="J117" s="79"/>
    </row>
    <row r="118" spans="1:10" ht="15.75">
      <c r="A118" s="91"/>
      <c r="B118" s="8" t="s">
        <v>144</v>
      </c>
      <c r="C118" s="9" t="s">
        <v>145</v>
      </c>
      <c r="D118" s="67">
        <v>16900</v>
      </c>
      <c r="E118" s="56">
        <v>17200</v>
      </c>
      <c r="F118" s="95"/>
      <c r="G118" s="95"/>
      <c r="H118" s="95"/>
      <c r="I118" s="95"/>
      <c r="J118" s="96"/>
    </row>
    <row r="119" spans="1:10" ht="15.75">
      <c r="A119" s="91"/>
      <c r="B119" s="8" t="s">
        <v>158</v>
      </c>
      <c r="C119" s="9" t="s">
        <v>159</v>
      </c>
      <c r="D119" s="67">
        <v>28000</v>
      </c>
      <c r="E119" s="56">
        <v>20000</v>
      </c>
      <c r="F119" s="95"/>
      <c r="G119" s="95"/>
      <c r="H119" s="95"/>
      <c r="I119" s="95"/>
      <c r="J119" s="96"/>
    </row>
    <row r="120" spans="1:10" ht="15.75">
      <c r="A120" s="91"/>
      <c r="B120" s="8" t="s">
        <v>112</v>
      </c>
      <c r="C120" s="9" t="s">
        <v>113</v>
      </c>
      <c r="D120" s="56">
        <v>172000</v>
      </c>
      <c r="E120" s="56">
        <v>340000</v>
      </c>
      <c r="F120" s="95"/>
      <c r="G120" s="95"/>
      <c r="H120" s="95"/>
      <c r="I120" s="95"/>
      <c r="J120" s="96">
        <v>170000</v>
      </c>
    </row>
    <row r="121" spans="1:10" ht="15.75">
      <c r="A121" s="91"/>
      <c r="B121" s="8" t="s">
        <v>150</v>
      </c>
      <c r="C121" s="9" t="s">
        <v>151</v>
      </c>
      <c r="D121" s="67">
        <v>442625</v>
      </c>
      <c r="E121" s="56">
        <v>400000</v>
      </c>
      <c r="F121" s="95"/>
      <c r="G121" s="95"/>
      <c r="H121" s="95">
        <v>400000</v>
      </c>
      <c r="I121" s="95"/>
      <c r="J121" s="96"/>
    </row>
    <row r="122" spans="1:10" ht="15.75">
      <c r="A122" s="91"/>
      <c r="B122" s="8" t="s">
        <v>114</v>
      </c>
      <c r="C122" s="9" t="s">
        <v>49</v>
      </c>
      <c r="D122" s="56">
        <v>150790</v>
      </c>
      <c r="E122" s="67">
        <v>50500</v>
      </c>
      <c r="F122" s="95">
        <f>8000</f>
        <v>8000</v>
      </c>
      <c r="G122" s="95"/>
      <c r="H122" s="95"/>
      <c r="I122" s="95"/>
      <c r="J122" s="96"/>
    </row>
    <row r="123" spans="1:10" ht="15.75">
      <c r="A123" s="84" t="s">
        <v>115</v>
      </c>
      <c r="B123" s="16"/>
      <c r="C123" s="17" t="s">
        <v>180</v>
      </c>
      <c r="D123" s="35">
        <f>SUM(D125:D128)</f>
        <v>817572</v>
      </c>
      <c r="E123" s="35">
        <f>SUM(E125:E128)</f>
        <v>1045100</v>
      </c>
      <c r="F123" s="35"/>
      <c r="G123" s="35"/>
      <c r="H123" s="35">
        <f>SUM(H125:H127)</f>
        <v>465000</v>
      </c>
      <c r="I123" s="35"/>
      <c r="J123" s="85">
        <f>J125</f>
        <v>245000</v>
      </c>
    </row>
    <row r="124" spans="1:10" ht="15.75">
      <c r="A124" s="90"/>
      <c r="B124" s="6"/>
      <c r="C124" s="7" t="s">
        <v>116</v>
      </c>
      <c r="D124" s="55"/>
      <c r="E124" s="55"/>
      <c r="F124" s="31"/>
      <c r="G124" s="31"/>
      <c r="H124" s="31"/>
      <c r="I124" s="31"/>
      <c r="J124" s="78"/>
    </row>
    <row r="125" spans="1:10" ht="15.75">
      <c r="A125" s="91"/>
      <c r="B125" s="8" t="s">
        <v>117</v>
      </c>
      <c r="C125" s="9" t="s">
        <v>137</v>
      </c>
      <c r="D125" s="56">
        <v>578572</v>
      </c>
      <c r="E125" s="56">
        <v>828100</v>
      </c>
      <c r="F125" s="95"/>
      <c r="G125" s="95"/>
      <c r="H125" s="32">
        <v>280000</v>
      </c>
      <c r="I125" s="95"/>
      <c r="J125" s="96">
        <v>245000</v>
      </c>
    </row>
    <row r="126" spans="1:10" ht="15.75">
      <c r="A126" s="91"/>
      <c r="B126" s="8" t="s">
        <v>118</v>
      </c>
      <c r="C126" s="9" t="s">
        <v>119</v>
      </c>
      <c r="D126" s="56">
        <v>125000</v>
      </c>
      <c r="E126" s="56">
        <v>135000</v>
      </c>
      <c r="F126" s="95"/>
      <c r="G126" s="95"/>
      <c r="H126" s="32">
        <v>135000</v>
      </c>
      <c r="I126" s="95"/>
      <c r="J126" s="96"/>
    </row>
    <row r="127" spans="1:10" ht="15.75">
      <c r="A127" s="91"/>
      <c r="B127" s="8" t="s">
        <v>120</v>
      </c>
      <c r="C127" s="9" t="s">
        <v>177</v>
      </c>
      <c r="D127" s="56">
        <v>85500</v>
      </c>
      <c r="E127" s="56">
        <v>55000</v>
      </c>
      <c r="F127" s="95"/>
      <c r="G127" s="95"/>
      <c r="H127" s="95">
        <v>50000</v>
      </c>
      <c r="I127" s="95"/>
      <c r="J127" s="96"/>
    </row>
    <row r="128" spans="1:10" ht="16.5" thickBot="1">
      <c r="A128" s="146"/>
      <c r="B128" s="38" t="s">
        <v>195</v>
      </c>
      <c r="C128" s="147" t="s">
        <v>49</v>
      </c>
      <c r="D128" s="60">
        <v>28500</v>
      </c>
      <c r="E128" s="60">
        <v>27000</v>
      </c>
      <c r="F128" s="98"/>
      <c r="G128" s="98"/>
      <c r="H128" s="98"/>
      <c r="I128" s="98"/>
      <c r="J128" s="99"/>
    </row>
    <row r="129" spans="1:10" ht="15.75">
      <c r="A129" s="90" t="s">
        <v>121</v>
      </c>
      <c r="B129" s="6"/>
      <c r="C129" s="7" t="s">
        <v>122</v>
      </c>
      <c r="D129" s="55">
        <f>D130</f>
        <v>234900</v>
      </c>
      <c r="E129" s="55">
        <f>SUM(E130)</f>
        <v>159500</v>
      </c>
      <c r="F129" s="31"/>
      <c r="G129" s="31"/>
      <c r="H129" s="31">
        <f>H130</f>
        <v>78600</v>
      </c>
      <c r="I129" s="31"/>
      <c r="J129" s="78">
        <f>J130</f>
        <v>34500</v>
      </c>
    </row>
    <row r="130" spans="1:10" ht="15.75">
      <c r="A130" s="91"/>
      <c r="B130" s="8" t="s">
        <v>123</v>
      </c>
      <c r="C130" s="9" t="s">
        <v>124</v>
      </c>
      <c r="D130" s="32">
        <v>234900</v>
      </c>
      <c r="E130" s="56">
        <v>159500</v>
      </c>
      <c r="F130" s="95"/>
      <c r="G130" s="95"/>
      <c r="H130" s="95">
        <v>78600</v>
      </c>
      <c r="I130" s="95"/>
      <c r="J130" s="96">
        <f>14500+20000</f>
        <v>34500</v>
      </c>
    </row>
    <row r="131" spans="1:10" ht="15.75">
      <c r="A131" s="91"/>
      <c r="B131" s="8"/>
      <c r="C131" s="9" t="s">
        <v>179</v>
      </c>
      <c r="D131" s="56"/>
      <c r="E131" s="56"/>
      <c r="F131" s="32"/>
      <c r="G131" s="32"/>
      <c r="H131" s="32"/>
      <c r="I131" s="32"/>
      <c r="J131" s="79"/>
    </row>
    <row r="132" spans="1:10" ht="16.5" thickBot="1">
      <c r="A132" s="88"/>
      <c r="B132" s="45"/>
      <c r="C132" s="46" t="s">
        <v>125</v>
      </c>
      <c r="D132" s="135">
        <f>D6+D12+D15+D18+D22+D29+D36+D45+D47+D52+D58+D61+D63+D85+D90+D106+D109+D114+D123+D129</f>
        <v>17608113.91</v>
      </c>
      <c r="E132" s="63">
        <f>E6+E12+E18+E22+E29+E36+E45+E47+E52+E58+E61+E63+E85+E90+E106+E109+E114+E123+E129</f>
        <v>14951369</v>
      </c>
      <c r="F132" s="47">
        <f>F6+F12+F29+F36+F47+F52+F63+F85+F90+F109+F114</f>
        <v>4614601</v>
      </c>
      <c r="G132" s="47">
        <f>G6+G29+G36+G47+G52+G63+G85+G90+G109</f>
        <v>953233</v>
      </c>
      <c r="H132" s="122">
        <f>H47+H114+H123+H129+H12+H85</f>
        <v>943600</v>
      </c>
      <c r="I132" s="47">
        <f>I90</f>
        <v>1757998</v>
      </c>
      <c r="J132" s="89">
        <f>J6+J12+J29+J47+J63+J114+J123+J129</f>
        <v>2293897</v>
      </c>
    </row>
    <row r="133" spans="1:10" ht="15.75">
      <c r="A133" s="48"/>
      <c r="B133" s="49"/>
      <c r="C133" s="50"/>
      <c r="D133" s="50"/>
      <c r="E133" s="65"/>
      <c r="F133" s="50"/>
      <c r="G133" s="50"/>
      <c r="H133" s="50"/>
      <c r="I133" s="50"/>
      <c r="J133" s="50"/>
    </row>
    <row r="134" spans="1:10" ht="15.75">
      <c r="A134" s="21"/>
      <c r="B134" s="22"/>
      <c r="C134" s="23"/>
      <c r="D134" s="23"/>
      <c r="E134" s="66"/>
      <c r="F134" s="23"/>
      <c r="G134" s="23"/>
      <c r="H134" s="23"/>
      <c r="I134" s="23"/>
      <c r="J134" s="23"/>
    </row>
    <row r="135" spans="1:10" ht="15.75">
      <c r="A135" s="21"/>
      <c r="B135" s="22"/>
      <c r="C135" s="23"/>
      <c r="D135" s="23"/>
      <c r="E135" s="66"/>
      <c r="F135" s="23"/>
      <c r="G135" s="23"/>
      <c r="H135" s="23"/>
      <c r="I135" s="23"/>
      <c r="J135" s="23"/>
    </row>
    <row r="136" spans="1:10" ht="15.75">
      <c r="A136" s="21"/>
      <c r="B136" s="22"/>
      <c r="C136" s="23"/>
      <c r="D136" s="23"/>
      <c r="E136" s="66"/>
      <c r="F136" s="23"/>
      <c r="G136" s="23"/>
      <c r="H136" s="23"/>
      <c r="I136" s="23"/>
      <c r="J136" s="23"/>
    </row>
    <row r="137" spans="1:10" ht="15.75">
      <c r="A137" s="21"/>
      <c r="B137" s="22"/>
      <c r="C137" s="23"/>
      <c r="D137" s="23"/>
      <c r="E137" s="66"/>
      <c r="F137" s="23"/>
      <c r="G137" s="23"/>
      <c r="H137" s="23"/>
      <c r="I137" s="23"/>
      <c r="J137" s="23"/>
    </row>
    <row r="138" spans="1:10" ht="15.75">
      <c r="A138" s="21"/>
      <c r="B138" s="22"/>
      <c r="C138" s="23"/>
      <c r="D138" s="23"/>
      <c r="E138" s="66"/>
      <c r="F138" s="23"/>
      <c r="G138" s="23"/>
      <c r="H138" s="23"/>
      <c r="I138" s="23"/>
      <c r="J138" s="23"/>
    </row>
    <row r="139" spans="1:10" ht="15.75">
      <c r="A139" s="21"/>
      <c r="B139" s="22"/>
      <c r="C139" s="23"/>
      <c r="D139" s="23"/>
      <c r="E139" s="66"/>
      <c r="F139" s="23"/>
      <c r="G139" s="23"/>
      <c r="H139" s="23"/>
      <c r="I139" s="23"/>
      <c r="J139" s="23"/>
    </row>
    <row r="140" spans="1:10" ht="15.75">
      <c r="A140" s="21"/>
      <c r="B140" s="22"/>
      <c r="C140" s="23"/>
      <c r="D140" s="23"/>
      <c r="E140" s="66"/>
      <c r="F140" s="23"/>
      <c r="G140" s="23"/>
      <c r="H140" s="23"/>
      <c r="I140" s="23"/>
      <c r="J140" s="23"/>
    </row>
    <row r="141" spans="1:10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</row>
    <row r="142" spans="1:10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</row>
    <row r="143" spans="1:10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</row>
    <row r="144" spans="1:10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</row>
    <row r="145" spans="1:10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</row>
    <row r="146" spans="1:10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</row>
    <row r="147" spans="1:10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</row>
    <row r="148" spans="1:10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</row>
    <row r="149" spans="1:10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</row>
    <row r="150" spans="1:10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</row>
    <row r="151" spans="1:10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</row>
    <row r="152" spans="1:10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</row>
    <row r="153" spans="1:10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</row>
    <row r="154" spans="1:10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</row>
    <row r="155" spans="1:10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</row>
    <row r="156" spans="1:10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</row>
    <row r="157" spans="1:10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</row>
    <row r="158" spans="1:10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</row>
    <row r="159" spans="1:10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</row>
    <row r="160" spans="1:10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</row>
    <row r="161" spans="1:10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</row>
    <row r="162" spans="1:10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</row>
    <row r="163" spans="1:10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</row>
    <row r="164" spans="1:10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</row>
    <row r="165" spans="1:10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</row>
    <row r="166" spans="1:10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</row>
    <row r="167" spans="1:10" ht="12.75">
      <c r="A167" s="24"/>
      <c r="B167" s="25"/>
      <c r="C167" s="26"/>
      <c r="D167" s="26"/>
      <c r="E167" s="26"/>
      <c r="F167" s="26"/>
      <c r="G167" s="26"/>
      <c r="H167" s="26"/>
      <c r="I167" s="26"/>
      <c r="J167" s="26"/>
    </row>
    <row r="168" spans="1:10" ht="12.75">
      <c r="A168" s="24"/>
      <c r="B168" s="25"/>
      <c r="C168" s="26"/>
      <c r="D168" s="26"/>
      <c r="E168" s="26"/>
      <c r="F168" s="26"/>
      <c r="G168" s="26"/>
      <c r="H168" s="26"/>
      <c r="I168" s="26"/>
      <c r="J168" s="26"/>
    </row>
    <row r="169" spans="1:10" ht="12.75">
      <c r="A169" s="24"/>
      <c r="B169" s="25"/>
      <c r="C169" s="26"/>
      <c r="D169" s="26"/>
      <c r="E169" s="26"/>
      <c r="F169" s="26"/>
      <c r="G169" s="26"/>
      <c r="H169" s="26"/>
      <c r="I169" s="26"/>
      <c r="J169" s="26"/>
    </row>
    <row r="170" spans="1:10" ht="12.75">
      <c r="A170" s="24"/>
      <c r="B170" s="25"/>
      <c r="C170" s="26"/>
      <c r="D170" s="26"/>
      <c r="E170" s="26"/>
      <c r="F170" s="26"/>
      <c r="G170" s="26"/>
      <c r="H170" s="26"/>
      <c r="I170" s="26"/>
      <c r="J170" s="26"/>
    </row>
    <row r="171" spans="1:10" ht="12.75">
      <c r="A171" s="24"/>
      <c r="B171" s="25"/>
      <c r="C171" s="26"/>
      <c r="D171" s="26"/>
      <c r="E171" s="26"/>
      <c r="F171" s="26"/>
      <c r="G171" s="26"/>
      <c r="H171" s="26"/>
      <c r="I171" s="26"/>
      <c r="J171" s="26"/>
    </row>
    <row r="172" spans="1:10" ht="12.75">
      <c r="A172" s="24"/>
      <c r="B172" s="25"/>
      <c r="C172" s="26"/>
      <c r="D172" s="26"/>
      <c r="E172" s="26"/>
      <c r="F172" s="26"/>
      <c r="G172" s="26"/>
      <c r="H172" s="26"/>
      <c r="I172" s="26"/>
      <c r="J172" s="26"/>
    </row>
    <row r="173" spans="1:10" ht="12.75">
      <c r="A173" s="24"/>
      <c r="B173" s="25"/>
      <c r="C173" s="26"/>
      <c r="D173" s="26"/>
      <c r="E173" s="26"/>
      <c r="F173" s="26"/>
      <c r="G173" s="26"/>
      <c r="H173" s="26"/>
      <c r="I173" s="26"/>
      <c r="J173" s="26"/>
    </row>
    <row r="174" spans="1:10" ht="12.75">
      <c r="A174" s="24"/>
      <c r="B174" s="25"/>
      <c r="C174" s="26"/>
      <c r="D174" s="26"/>
      <c r="E174" s="26"/>
      <c r="F174" s="26"/>
      <c r="G174" s="26"/>
      <c r="H174" s="26"/>
      <c r="I174" s="26"/>
      <c r="J174" s="26"/>
    </row>
    <row r="175" spans="1:10" ht="12.75">
      <c r="A175" s="24"/>
      <c r="B175" s="25"/>
      <c r="C175" s="26"/>
      <c r="D175" s="26"/>
      <c r="E175" s="26"/>
      <c r="F175" s="26"/>
      <c r="G175" s="26"/>
      <c r="H175" s="26"/>
      <c r="I175" s="26"/>
      <c r="J175" s="26"/>
    </row>
    <row r="176" spans="1:10" ht="12.75">
      <c r="A176" s="24"/>
      <c r="B176" s="25"/>
      <c r="C176" s="26"/>
      <c r="D176" s="26"/>
      <c r="E176" s="26"/>
      <c r="F176" s="26"/>
      <c r="G176" s="26"/>
      <c r="H176" s="26"/>
      <c r="I176" s="26"/>
      <c r="J176" s="26"/>
    </row>
    <row r="177" spans="1:10" ht="12.75">
      <c r="A177" s="24"/>
      <c r="B177" s="25"/>
      <c r="C177" s="26"/>
      <c r="D177" s="26"/>
      <c r="E177" s="26"/>
      <c r="F177" s="26"/>
      <c r="G177" s="26"/>
      <c r="H177" s="26"/>
      <c r="I177" s="26"/>
      <c r="J177" s="26"/>
    </row>
    <row r="178" spans="1:10" ht="12.75">
      <c r="A178" s="24"/>
      <c r="B178" s="25"/>
      <c r="C178" s="26"/>
      <c r="D178" s="26"/>
      <c r="E178" s="26"/>
      <c r="F178" s="26"/>
      <c r="G178" s="26"/>
      <c r="H178" s="26"/>
      <c r="I178" s="26"/>
      <c r="J178" s="26"/>
    </row>
    <row r="179" spans="1:10" ht="12.75">
      <c r="A179" s="24"/>
      <c r="B179" s="25"/>
      <c r="C179" s="26"/>
      <c r="D179" s="26"/>
      <c r="E179" s="26"/>
      <c r="F179" s="26"/>
      <c r="G179" s="26"/>
      <c r="H179" s="26"/>
      <c r="I179" s="26"/>
      <c r="J179" s="26"/>
    </row>
    <row r="180" spans="1:2" ht="12.75">
      <c r="A180" s="27"/>
      <c r="B180" s="28"/>
    </row>
    <row r="181" spans="1:2" ht="12.75">
      <c r="A181" s="27"/>
      <c r="B181" s="28"/>
    </row>
    <row r="182" spans="1:2" ht="12.75">
      <c r="A182" s="27"/>
      <c r="B182" s="28"/>
    </row>
    <row r="183" spans="1:2" ht="12.75">
      <c r="A183" s="27"/>
      <c r="B183" s="28"/>
    </row>
    <row r="184" spans="1:2" ht="12.75">
      <c r="A184" s="27"/>
      <c r="B184" s="28"/>
    </row>
    <row r="185" spans="1:2" ht="12.75">
      <c r="A185" s="27"/>
      <c r="B185" s="28"/>
    </row>
    <row r="186" spans="1:2" ht="12.75">
      <c r="A186" s="27"/>
      <c r="B186" s="28"/>
    </row>
    <row r="187" spans="1:2" ht="12.75">
      <c r="A187" s="27"/>
      <c r="B187" s="28"/>
    </row>
    <row r="188" spans="1:2" ht="12.75">
      <c r="A188" s="27"/>
      <c r="B188" s="28"/>
    </row>
    <row r="189" spans="1:2" ht="12.75">
      <c r="A189" s="27"/>
      <c r="B189" s="28"/>
    </row>
    <row r="190" spans="1:2" ht="12.75">
      <c r="A190" s="27"/>
      <c r="B190" s="28"/>
    </row>
    <row r="191" spans="1:2" ht="12.75">
      <c r="A191" s="27"/>
      <c r="B191" s="28"/>
    </row>
    <row r="192" spans="1:2" ht="12.75">
      <c r="A192" s="27"/>
      <c r="B192" s="28"/>
    </row>
    <row r="193" spans="1:2" ht="12.75">
      <c r="A193" s="27"/>
      <c r="B193" s="28"/>
    </row>
    <row r="194" spans="1:2" ht="12.75">
      <c r="A194" s="27"/>
      <c r="B194" s="28"/>
    </row>
    <row r="195" spans="1:2" ht="12.75">
      <c r="A195" s="27"/>
      <c r="B195" s="28"/>
    </row>
    <row r="196" spans="1:2" ht="12.75">
      <c r="A196" s="27"/>
      <c r="B196" s="28"/>
    </row>
    <row r="197" spans="1:2" ht="12.75">
      <c r="A197" s="27"/>
      <c r="B197" s="28"/>
    </row>
    <row r="198" spans="1:2" ht="12.75">
      <c r="A198" s="27"/>
      <c r="B198" s="28"/>
    </row>
    <row r="199" spans="1:2" ht="12.75">
      <c r="A199" s="27"/>
      <c r="B199" s="28"/>
    </row>
    <row r="200" spans="1:2" ht="12.75">
      <c r="A200" s="27"/>
      <c r="B200" s="28"/>
    </row>
    <row r="201" spans="1:2" ht="12.75">
      <c r="A201" s="27"/>
      <c r="B201" s="28"/>
    </row>
    <row r="202" spans="1:2" ht="12.75">
      <c r="A202" s="27"/>
      <c r="B202" s="28"/>
    </row>
    <row r="203" spans="1:2" ht="12.75">
      <c r="A203" s="27"/>
      <c r="B203" s="28"/>
    </row>
    <row r="204" spans="1:2" ht="12.75">
      <c r="A204" s="27"/>
      <c r="B204" s="28"/>
    </row>
    <row r="205" spans="1:2" ht="12.75">
      <c r="A205" s="27"/>
      <c r="B205" s="28"/>
    </row>
    <row r="206" spans="1:2" ht="12.75">
      <c r="A206" s="27"/>
      <c r="B206" s="28"/>
    </row>
    <row r="207" spans="1:2" ht="12.75">
      <c r="A207" s="27"/>
      <c r="B207" s="28"/>
    </row>
    <row r="208" spans="1:2" ht="12.75">
      <c r="A208" s="27"/>
      <c r="B208" s="28"/>
    </row>
    <row r="209" spans="1:2" ht="12.75">
      <c r="A209" s="27"/>
      <c r="B209" s="28"/>
    </row>
    <row r="210" spans="1:2" ht="12.75">
      <c r="A210" s="27"/>
      <c r="B210" s="28"/>
    </row>
    <row r="211" spans="1:2" ht="12.75">
      <c r="A211" s="27"/>
      <c r="B211" s="28"/>
    </row>
    <row r="212" spans="1:2" ht="12.75">
      <c r="A212" s="27"/>
      <c r="B212" s="28"/>
    </row>
    <row r="213" spans="1:2" ht="12.75">
      <c r="A213" s="27"/>
      <c r="B213" s="28"/>
    </row>
    <row r="214" spans="1:2" ht="12.75">
      <c r="A214" s="27"/>
      <c r="B214" s="28"/>
    </row>
    <row r="215" spans="1:2" ht="12.75">
      <c r="A215" s="27"/>
      <c r="B215" s="28"/>
    </row>
    <row r="216" spans="1:2" ht="12.75">
      <c r="A216" s="27"/>
      <c r="B216" s="28"/>
    </row>
    <row r="217" spans="1:2" ht="12.75">
      <c r="A217" s="27"/>
      <c r="B217" s="28"/>
    </row>
    <row r="218" spans="1:2" ht="12.75">
      <c r="A218" s="27"/>
      <c r="B218" s="28"/>
    </row>
    <row r="219" spans="1:2" ht="12.75">
      <c r="A219" s="27"/>
      <c r="B219" s="28"/>
    </row>
    <row r="220" spans="1:2" ht="12.75">
      <c r="A220" s="27"/>
      <c r="B220" s="28"/>
    </row>
    <row r="221" spans="1:2" ht="12.75">
      <c r="A221" s="27"/>
      <c r="B221" s="28"/>
    </row>
    <row r="222" spans="1:2" ht="12.75">
      <c r="A222" s="27"/>
      <c r="B222" s="28"/>
    </row>
    <row r="223" spans="1:2" ht="12.75">
      <c r="A223" s="27"/>
      <c r="B223" s="28"/>
    </row>
    <row r="224" spans="1:2" ht="12.75">
      <c r="A224" s="27"/>
      <c r="B224" s="28"/>
    </row>
    <row r="225" spans="1:2" ht="12.75">
      <c r="A225" s="27"/>
      <c r="B225" s="28"/>
    </row>
    <row r="226" spans="1:2" ht="12.75">
      <c r="A226" s="27"/>
      <c r="B226" s="28"/>
    </row>
    <row r="227" spans="1:2" ht="12.75">
      <c r="A227" s="27"/>
      <c r="B227" s="28"/>
    </row>
    <row r="228" spans="1:2" ht="12.75">
      <c r="A228" s="27"/>
      <c r="B228" s="28"/>
    </row>
    <row r="229" spans="1:2" ht="12.75">
      <c r="A229" s="27"/>
      <c r="B229" s="28"/>
    </row>
    <row r="230" spans="1:2" ht="12.75">
      <c r="A230" s="27"/>
      <c r="B230" s="28"/>
    </row>
    <row r="231" spans="1:2" ht="12.75">
      <c r="A231" s="27"/>
      <c r="B231" s="28"/>
    </row>
    <row r="232" spans="1:2" ht="12.75">
      <c r="A232" s="27"/>
      <c r="B232" s="28"/>
    </row>
    <row r="233" spans="1:2" ht="12.75">
      <c r="A233" s="27"/>
      <c r="B233" s="28"/>
    </row>
    <row r="234" spans="1:2" ht="12.75">
      <c r="A234" s="27"/>
      <c r="B234" s="28"/>
    </row>
    <row r="235" spans="1:2" ht="12.75">
      <c r="A235" s="27"/>
      <c r="B235" s="28"/>
    </row>
    <row r="236" spans="1:2" ht="12.75">
      <c r="A236" s="27"/>
      <c r="B236" s="28"/>
    </row>
    <row r="237" spans="1:2" ht="12.75">
      <c r="A237" s="27"/>
      <c r="B237" s="28"/>
    </row>
    <row r="238" spans="1:2" ht="12.75">
      <c r="A238" s="27"/>
      <c r="B238" s="28"/>
    </row>
    <row r="239" spans="1:2" ht="12.75">
      <c r="A239" s="27"/>
      <c r="B239" s="28"/>
    </row>
    <row r="240" spans="1:2" ht="12.75">
      <c r="A240" s="27"/>
      <c r="B240" s="28"/>
    </row>
    <row r="241" spans="1:2" ht="12.75">
      <c r="A241" s="27"/>
      <c r="B241" s="28"/>
    </row>
    <row r="242" spans="1:2" ht="12.75">
      <c r="A242" s="27"/>
      <c r="B242" s="28"/>
    </row>
    <row r="243" spans="1:2" ht="12.75">
      <c r="A243" s="27"/>
      <c r="B243" s="28"/>
    </row>
    <row r="244" spans="1:2" ht="12.75">
      <c r="A244" s="27"/>
      <c r="B244" s="28"/>
    </row>
    <row r="245" spans="1:2" ht="12.75">
      <c r="A245" s="27"/>
      <c r="B245" s="28"/>
    </row>
    <row r="246" spans="1:2" ht="12.75">
      <c r="A246" s="27"/>
      <c r="B246" s="28"/>
    </row>
    <row r="247" spans="1:2" ht="12.75">
      <c r="A247" s="27"/>
      <c r="B247" s="28"/>
    </row>
    <row r="248" spans="1:2" ht="12.75">
      <c r="A248" s="27"/>
      <c r="B248" s="28"/>
    </row>
    <row r="249" spans="1:2" ht="12.75">
      <c r="A249" s="27"/>
      <c r="B249" s="28"/>
    </row>
    <row r="250" spans="1:2" ht="12.75">
      <c r="A250" s="27"/>
      <c r="B250" s="28"/>
    </row>
    <row r="251" spans="1:2" ht="12.75">
      <c r="A251" s="27"/>
      <c r="B251" s="28"/>
    </row>
    <row r="252" spans="1:2" ht="12.75">
      <c r="A252" s="27"/>
      <c r="B252" s="28"/>
    </row>
    <row r="253" spans="1:2" ht="12.75">
      <c r="A253" s="27"/>
      <c r="B253" s="28"/>
    </row>
    <row r="254" spans="1:2" ht="12.75">
      <c r="A254" s="27"/>
      <c r="B254" s="28"/>
    </row>
    <row r="255" spans="1:2" ht="12.75">
      <c r="A255" s="27"/>
      <c r="B255" s="28"/>
    </row>
    <row r="256" spans="1:2" ht="12.75">
      <c r="A256" s="27"/>
      <c r="B256" s="28"/>
    </row>
    <row r="257" spans="1:2" ht="12.75">
      <c r="A257" s="27"/>
      <c r="B257" s="28"/>
    </row>
    <row r="258" spans="1:2" ht="12.75">
      <c r="A258" s="27"/>
      <c r="B258" s="28"/>
    </row>
    <row r="259" spans="1:2" ht="12.75">
      <c r="A259" s="27"/>
      <c r="B259" s="28"/>
    </row>
    <row r="260" spans="1:2" ht="12.75">
      <c r="A260" s="27"/>
      <c r="B260" s="28"/>
    </row>
    <row r="261" spans="1:2" ht="12.75">
      <c r="A261" s="27"/>
      <c r="B261" s="28"/>
    </row>
    <row r="262" spans="1:2" ht="12.75">
      <c r="A262" s="27"/>
      <c r="B262" s="28"/>
    </row>
    <row r="263" spans="1:2" ht="12.75">
      <c r="A263" s="27"/>
      <c r="B263" s="28"/>
    </row>
    <row r="264" spans="1:2" ht="12.75">
      <c r="A264" s="27"/>
      <c r="B264" s="28"/>
    </row>
    <row r="265" spans="1:2" ht="12.75">
      <c r="A265" s="27"/>
      <c r="B265" s="28"/>
    </row>
    <row r="266" spans="1:2" ht="12.75">
      <c r="A266" s="27"/>
      <c r="B266" s="28"/>
    </row>
    <row r="267" spans="1:2" ht="12.75">
      <c r="A267" s="27"/>
      <c r="B267" s="28"/>
    </row>
    <row r="268" spans="1:2" ht="12.75">
      <c r="A268" s="27"/>
      <c r="B268" s="28"/>
    </row>
    <row r="269" spans="1:2" ht="12.75">
      <c r="A269" s="27"/>
      <c r="B269" s="28"/>
    </row>
    <row r="270" spans="1:2" ht="12.75">
      <c r="A270" s="27"/>
      <c r="B270" s="28"/>
    </row>
    <row r="271" spans="1:2" ht="12.75">
      <c r="A271" s="27"/>
      <c r="B271" s="28"/>
    </row>
    <row r="272" spans="1:2" ht="12.75">
      <c r="A272" s="27"/>
      <c r="B272" s="28"/>
    </row>
    <row r="273" spans="1:2" ht="12.75">
      <c r="A273" s="27"/>
      <c r="B273" s="28"/>
    </row>
    <row r="274" spans="1:2" ht="12.75">
      <c r="A274" s="27"/>
      <c r="B274" s="28"/>
    </row>
    <row r="275" spans="1:2" ht="12.75">
      <c r="A275" s="27"/>
      <c r="B275" s="28"/>
    </row>
    <row r="276" spans="1:2" ht="12.75">
      <c r="A276" s="27"/>
      <c r="B276" s="28"/>
    </row>
    <row r="277" spans="1:2" ht="12.75">
      <c r="A277" s="27"/>
      <c r="B277" s="28"/>
    </row>
    <row r="278" spans="1:2" ht="12.75">
      <c r="A278" s="27"/>
      <c r="B278" s="28"/>
    </row>
    <row r="279" spans="1:2" ht="12.75">
      <c r="A279" s="27"/>
      <c r="B279" s="28"/>
    </row>
    <row r="280" spans="1:2" ht="12.75">
      <c r="A280" s="27"/>
      <c r="B280" s="28"/>
    </row>
    <row r="281" spans="1:2" ht="12.75">
      <c r="A281" s="27"/>
      <c r="B281" s="28"/>
    </row>
    <row r="282" spans="1:2" ht="12.75">
      <c r="A282" s="27"/>
      <c r="B282" s="28"/>
    </row>
    <row r="283" spans="1:2" ht="12.75">
      <c r="A283" s="27"/>
      <c r="B283" s="28"/>
    </row>
    <row r="284" spans="1:2" ht="12.75">
      <c r="A284" s="27"/>
      <c r="B284" s="28"/>
    </row>
    <row r="285" spans="1:2" ht="12.75">
      <c r="A285" s="27"/>
      <c r="B285" s="28"/>
    </row>
    <row r="286" spans="1:2" ht="12.75">
      <c r="A286" s="27"/>
      <c r="B286" s="28"/>
    </row>
    <row r="287" spans="1:2" ht="12.75">
      <c r="A287" s="27"/>
      <c r="B287" s="28"/>
    </row>
    <row r="288" spans="1:2" ht="12.75">
      <c r="A288" s="27"/>
      <c r="B288" s="28"/>
    </row>
    <row r="289" spans="1:2" ht="12.75">
      <c r="A289" s="27"/>
      <c r="B289" s="28"/>
    </row>
    <row r="290" spans="1:2" ht="12.75">
      <c r="A290" s="27"/>
      <c r="B290" s="28"/>
    </row>
    <row r="291" spans="1:2" ht="12.75">
      <c r="A291" s="27"/>
      <c r="B291" s="28"/>
    </row>
    <row r="292" spans="1:2" ht="12.75">
      <c r="A292" s="27"/>
      <c r="B292" s="28"/>
    </row>
    <row r="293" spans="1:2" ht="12.75">
      <c r="A293" s="27"/>
      <c r="B293" s="28"/>
    </row>
    <row r="294" spans="1:2" ht="12.75">
      <c r="A294" s="27"/>
      <c r="B294" s="28"/>
    </row>
    <row r="295" spans="1:2" ht="12.75">
      <c r="A295" s="27"/>
      <c r="B295" s="28"/>
    </row>
    <row r="296" spans="1:2" ht="12.75">
      <c r="A296" s="27"/>
      <c r="B296" s="28"/>
    </row>
    <row r="297" spans="1:2" ht="12.75">
      <c r="A297" s="27"/>
      <c r="B297" s="28"/>
    </row>
    <row r="298" spans="1:2" ht="12.75">
      <c r="A298" s="27"/>
      <c r="B298" s="28"/>
    </row>
    <row r="299" spans="1:2" ht="12.75">
      <c r="A299" s="27"/>
      <c r="B299" s="28"/>
    </row>
    <row r="300" spans="1:2" ht="12.75">
      <c r="A300" s="27"/>
      <c r="B300" s="28"/>
    </row>
    <row r="301" spans="1:2" ht="12.75">
      <c r="A301" s="27"/>
      <c r="B301" s="28"/>
    </row>
    <row r="302" spans="1:2" ht="12.75">
      <c r="A302" s="27"/>
      <c r="B302" s="28"/>
    </row>
    <row r="303" spans="1:2" ht="12.75">
      <c r="A303" s="27"/>
      <c r="B303" s="28"/>
    </row>
    <row r="304" spans="1:2" ht="12.75">
      <c r="A304" s="27"/>
      <c r="B304" s="28"/>
    </row>
    <row r="305" spans="1:2" ht="12.75">
      <c r="A305" s="27"/>
      <c r="B305" s="28"/>
    </row>
    <row r="306" spans="1:2" ht="12.75">
      <c r="A306" s="27"/>
      <c r="B306" s="28"/>
    </row>
    <row r="307" spans="1:2" ht="12.75">
      <c r="A307" s="27"/>
      <c r="B307" s="28"/>
    </row>
    <row r="308" spans="1:2" ht="12.75">
      <c r="A308" s="27"/>
      <c r="B308" s="28"/>
    </row>
    <row r="309" spans="1:2" ht="12.75">
      <c r="A309" s="27"/>
      <c r="B309" s="28"/>
    </row>
    <row r="310" spans="1:2" ht="12.75">
      <c r="A310" s="27"/>
      <c r="B310" s="28"/>
    </row>
    <row r="311" spans="1:2" ht="12.75">
      <c r="A311" s="27"/>
      <c r="B311" s="28"/>
    </row>
    <row r="312" spans="1:2" ht="12.75">
      <c r="A312" s="27"/>
      <c r="B312" s="28"/>
    </row>
    <row r="313" spans="1:2" ht="12.75">
      <c r="A313" s="27"/>
      <c r="B313" s="28"/>
    </row>
    <row r="314" spans="1:2" ht="12.75">
      <c r="A314" s="27"/>
      <c r="B314" s="28"/>
    </row>
    <row r="315" spans="1:2" ht="12.75">
      <c r="A315" s="27"/>
      <c r="B315" s="28"/>
    </row>
    <row r="316" spans="1:2" ht="12.75">
      <c r="A316" s="27"/>
      <c r="B316" s="28"/>
    </row>
    <row r="317" spans="1:2" ht="12.75">
      <c r="A317" s="27"/>
      <c r="B317" s="28"/>
    </row>
    <row r="318" spans="1:2" ht="12.75">
      <c r="A318" s="27"/>
      <c r="B318" s="28"/>
    </row>
    <row r="319" spans="1:2" ht="12.75">
      <c r="A319" s="27"/>
      <c r="B319" s="28"/>
    </row>
    <row r="320" spans="1:2" ht="12.75">
      <c r="A320" s="27"/>
      <c r="B320" s="28"/>
    </row>
    <row r="321" spans="1:2" ht="12.75">
      <c r="A321" s="27"/>
      <c r="B321" s="28"/>
    </row>
    <row r="322" spans="1:2" ht="12.75">
      <c r="A322" s="27"/>
      <c r="B322" s="28"/>
    </row>
    <row r="323" spans="1:2" ht="12.75">
      <c r="A323" s="27"/>
      <c r="B323" s="28"/>
    </row>
    <row r="324" spans="1:2" ht="12.75">
      <c r="A324" s="27"/>
      <c r="B324" s="28"/>
    </row>
    <row r="325" spans="1:2" ht="12.75">
      <c r="A325" s="27"/>
      <c r="B325" s="28"/>
    </row>
    <row r="326" spans="1:2" ht="12.75">
      <c r="A326" s="27"/>
      <c r="B326" s="28"/>
    </row>
    <row r="327" spans="1:2" ht="12.75">
      <c r="A327" s="27"/>
      <c r="B327" s="28"/>
    </row>
    <row r="328" spans="1:2" ht="12.75">
      <c r="A328" s="27"/>
      <c r="B328" s="28"/>
    </row>
    <row r="329" spans="1:2" ht="12.75">
      <c r="A329" s="27"/>
      <c r="B329" s="28"/>
    </row>
    <row r="330" spans="1:2" ht="12.75">
      <c r="A330" s="27"/>
      <c r="B330" s="28"/>
    </row>
    <row r="331" spans="1:2" ht="12.75">
      <c r="A331" s="27"/>
      <c r="B331" s="28"/>
    </row>
    <row r="332" spans="1:2" ht="12.75">
      <c r="A332" s="27"/>
      <c r="B332" s="28"/>
    </row>
    <row r="333" spans="1:2" ht="12.75">
      <c r="A333" s="27"/>
      <c r="B333" s="28"/>
    </row>
    <row r="334" spans="1:2" ht="12.75">
      <c r="A334" s="27"/>
      <c r="B334" s="28"/>
    </row>
    <row r="335" spans="1:2" ht="12.75">
      <c r="A335" s="27"/>
      <c r="B335" s="28"/>
    </row>
    <row r="336" spans="1:2" ht="12.75">
      <c r="A336" s="27"/>
      <c r="B336" s="28"/>
    </row>
    <row r="337" spans="1:2" ht="12.75">
      <c r="A337" s="27"/>
      <c r="B337" s="28"/>
    </row>
    <row r="338" spans="1:2" ht="12.75">
      <c r="A338" s="27"/>
      <c r="B338" s="28"/>
    </row>
    <row r="339" spans="1:2" ht="12.75">
      <c r="A339" s="27"/>
      <c r="B339" s="28"/>
    </row>
    <row r="340" spans="1:2" ht="12.75">
      <c r="A340" s="27"/>
      <c r="B340" s="28"/>
    </row>
    <row r="341" spans="1:2" ht="12.75">
      <c r="A341" s="27"/>
      <c r="B341" s="28"/>
    </row>
    <row r="342" spans="1:2" ht="12.75">
      <c r="A342" s="27"/>
      <c r="B342" s="28"/>
    </row>
    <row r="343" spans="1:2" ht="12.75">
      <c r="A343" s="27"/>
      <c r="B343" s="28"/>
    </row>
    <row r="344" spans="1:2" ht="12.75">
      <c r="A344" s="27"/>
      <c r="B344" s="28"/>
    </row>
    <row r="345" spans="1:2" ht="12.75">
      <c r="A345" s="27"/>
      <c r="B345" s="28"/>
    </row>
    <row r="346" spans="1:2" ht="12.75">
      <c r="A346" s="27"/>
      <c r="B346" s="28"/>
    </row>
    <row r="347" spans="1:2" ht="12.75">
      <c r="A347" s="27"/>
      <c r="B347" s="28"/>
    </row>
    <row r="348" spans="1:2" ht="12.75">
      <c r="A348" s="27"/>
      <c r="B348" s="28"/>
    </row>
    <row r="349" spans="1:2" ht="12.75">
      <c r="A349" s="27"/>
      <c r="B349" s="28"/>
    </row>
    <row r="350" spans="1:2" ht="12.75">
      <c r="A350" s="27"/>
      <c r="B350" s="28"/>
    </row>
    <row r="351" spans="1:2" ht="12.75">
      <c r="A351" s="27"/>
      <c r="B351" s="28"/>
    </row>
    <row r="352" spans="1:2" ht="12.75">
      <c r="A352" s="27"/>
      <c r="B352" s="28"/>
    </row>
    <row r="353" spans="1:2" ht="12.75">
      <c r="A353" s="27"/>
      <c r="B353" s="28"/>
    </row>
    <row r="354" spans="1:2" ht="12.75">
      <c r="A354" s="27"/>
      <c r="B354" s="28"/>
    </row>
    <row r="355" spans="1:2" ht="12.75">
      <c r="A355" s="27"/>
      <c r="B355" s="28"/>
    </row>
    <row r="356" spans="1:2" ht="12.75">
      <c r="A356" s="27"/>
      <c r="B356" s="28"/>
    </row>
    <row r="357" spans="1:2" ht="12.75">
      <c r="A357" s="27"/>
      <c r="B357" s="28"/>
    </row>
    <row r="358" spans="1:2" ht="12.75">
      <c r="A358" s="27"/>
      <c r="B358" s="28"/>
    </row>
    <row r="359" spans="1:2" ht="12.75">
      <c r="A359" s="27"/>
      <c r="B359" s="28"/>
    </row>
    <row r="360" spans="1:2" ht="12.75">
      <c r="A360" s="27"/>
      <c r="B360" s="28"/>
    </row>
    <row r="361" spans="1:2" ht="12.75">
      <c r="A361" s="27"/>
      <c r="B361" s="28"/>
    </row>
    <row r="362" spans="1:2" ht="12.75">
      <c r="A362" s="27"/>
      <c r="B362" s="28"/>
    </row>
    <row r="363" spans="1:2" ht="12.75">
      <c r="A363" s="27"/>
      <c r="B363" s="28"/>
    </row>
    <row r="364" spans="1:2" ht="12.75">
      <c r="A364" s="27"/>
      <c r="B364" s="28"/>
    </row>
    <row r="365" spans="1:2" ht="12.75">
      <c r="A365" s="27"/>
      <c r="B365" s="28"/>
    </row>
    <row r="366" spans="1:2" ht="12.75">
      <c r="A366" s="27"/>
      <c r="B366" s="28"/>
    </row>
    <row r="367" spans="1:2" ht="12.75">
      <c r="A367" s="27"/>
      <c r="B367" s="28"/>
    </row>
    <row r="368" spans="1:2" ht="12.75">
      <c r="A368" s="27"/>
      <c r="B368" s="28"/>
    </row>
    <row r="369" spans="1:2" ht="12.75">
      <c r="A369" s="27"/>
      <c r="B369" s="28"/>
    </row>
    <row r="370" spans="1:2" ht="12.75">
      <c r="A370" s="27"/>
      <c r="B370" s="28"/>
    </row>
    <row r="371" spans="1:2" ht="12.75">
      <c r="A371" s="27"/>
      <c r="B371" s="28"/>
    </row>
    <row r="372" spans="1:2" ht="12.75">
      <c r="A372" s="27"/>
      <c r="B372" s="28"/>
    </row>
    <row r="373" spans="1:2" ht="12.75">
      <c r="A373" s="27"/>
      <c r="B373" s="28"/>
    </row>
    <row r="374" spans="1:2" ht="12.75">
      <c r="A374" s="27"/>
      <c r="B374" s="28"/>
    </row>
    <row r="375" spans="1:2" ht="12.75">
      <c r="A375" s="27"/>
      <c r="B375" s="28"/>
    </row>
    <row r="376" spans="1:2" ht="12.75">
      <c r="A376" s="27"/>
      <c r="B376" s="28"/>
    </row>
    <row r="377" spans="1:2" ht="12.75">
      <c r="A377" s="27"/>
      <c r="B377" s="28"/>
    </row>
    <row r="378" spans="1:2" ht="12.75">
      <c r="A378" s="27"/>
      <c r="B378" s="28"/>
    </row>
    <row r="379" spans="1:2" ht="12.75">
      <c r="A379" s="27"/>
      <c r="B379" s="28"/>
    </row>
    <row r="380" spans="1:2" ht="12.75">
      <c r="A380" s="27"/>
      <c r="B380" s="28"/>
    </row>
    <row r="381" spans="1:2" ht="12.75">
      <c r="A381" s="27"/>
      <c r="B381" s="28"/>
    </row>
    <row r="382" spans="1:2" ht="12.75">
      <c r="A382" s="27"/>
      <c r="B382" s="28"/>
    </row>
    <row r="383" spans="1:2" ht="12.75">
      <c r="A383" s="27"/>
      <c r="B383" s="28"/>
    </row>
    <row r="384" spans="1:2" ht="12.75">
      <c r="A384" s="27"/>
      <c r="B384" s="28"/>
    </row>
    <row r="385" spans="1:2" ht="12.75">
      <c r="A385" s="27"/>
      <c r="B385" s="28"/>
    </row>
    <row r="386" spans="1:2" ht="12.75">
      <c r="A386" s="27"/>
      <c r="B386" s="28"/>
    </row>
    <row r="387" spans="1:2" ht="12.75">
      <c r="A387" s="27"/>
      <c r="B387" s="28"/>
    </row>
    <row r="388" spans="1:2" ht="12.75">
      <c r="A388" s="27"/>
      <c r="B388" s="28"/>
    </row>
    <row r="389" spans="1:2" ht="12.75">
      <c r="A389" s="27"/>
      <c r="B389" s="28"/>
    </row>
    <row r="390" spans="1:2" ht="12.75">
      <c r="A390" s="27"/>
      <c r="B390" s="28"/>
    </row>
    <row r="391" spans="1:2" ht="12.75">
      <c r="A391" s="27"/>
      <c r="B391" s="28"/>
    </row>
    <row r="392" spans="1:2" ht="12.75">
      <c r="A392" s="27"/>
      <c r="B392" s="28"/>
    </row>
    <row r="393" spans="1:2" ht="12.75">
      <c r="A393" s="27"/>
      <c r="B393" s="28"/>
    </row>
    <row r="394" spans="1:2" ht="12.75">
      <c r="A394" s="27"/>
      <c r="B394" s="28"/>
    </row>
    <row r="395" spans="1:2" ht="12.75">
      <c r="A395" s="27"/>
      <c r="B395" s="28"/>
    </row>
    <row r="396" spans="1:2" ht="12.75">
      <c r="A396" s="27"/>
      <c r="B396" s="28"/>
    </row>
    <row r="397" spans="1:2" ht="12.75">
      <c r="A397" s="27"/>
      <c r="B397" s="28"/>
    </row>
    <row r="398" spans="1:2" ht="12.75">
      <c r="A398" s="27"/>
      <c r="B398" s="28"/>
    </row>
    <row r="399" spans="1:2" ht="12.75">
      <c r="A399" s="27"/>
      <c r="B399" s="28"/>
    </row>
    <row r="400" spans="1:2" ht="12.75">
      <c r="A400" s="27"/>
      <c r="B400" s="28"/>
    </row>
    <row r="401" spans="1:2" ht="12.75">
      <c r="A401" s="27"/>
      <c r="B401" s="28"/>
    </row>
    <row r="402" spans="1:2" ht="12.75">
      <c r="A402" s="27"/>
      <c r="B402" s="28"/>
    </row>
    <row r="403" spans="1:2" ht="12.75">
      <c r="A403" s="27"/>
      <c r="B403" s="28"/>
    </row>
    <row r="404" spans="1:2" ht="12.75">
      <c r="A404" s="27"/>
      <c r="B404" s="28"/>
    </row>
    <row r="405" spans="1:2" ht="12.75">
      <c r="A405" s="27"/>
      <c r="B405" s="28"/>
    </row>
    <row r="406" spans="1:2" ht="12.75">
      <c r="A406" s="27"/>
      <c r="B406" s="28"/>
    </row>
    <row r="407" spans="1:2" ht="12.75">
      <c r="A407" s="27"/>
      <c r="B407" s="28"/>
    </row>
    <row r="408" spans="1:2" ht="12.75">
      <c r="A408" s="27"/>
      <c r="B408" s="28"/>
    </row>
    <row r="409" spans="1:2" ht="12.75">
      <c r="A409" s="27"/>
      <c r="B409" s="28"/>
    </row>
    <row r="410" spans="1:2" ht="12.75">
      <c r="A410" s="27"/>
      <c r="B410" s="28"/>
    </row>
    <row r="411" spans="1:2" ht="12.75">
      <c r="A411" s="27"/>
      <c r="B411" s="28"/>
    </row>
    <row r="412" spans="1:2" ht="12.75">
      <c r="A412" s="27"/>
      <c r="B412" s="28"/>
    </row>
    <row r="413" spans="1:2" ht="12.75">
      <c r="A413" s="27"/>
      <c r="B413" s="28"/>
    </row>
    <row r="414" spans="1:2" ht="12.75">
      <c r="A414" s="27"/>
      <c r="B414" s="28"/>
    </row>
    <row r="415" spans="1:2" ht="12.75">
      <c r="A415" s="27"/>
      <c r="B415" s="28"/>
    </row>
    <row r="416" spans="1:2" ht="12.75">
      <c r="A416" s="27"/>
      <c r="B416" s="28"/>
    </row>
    <row r="417" spans="1:2" ht="12.75">
      <c r="A417" s="27"/>
      <c r="B417" s="28"/>
    </row>
    <row r="418" spans="1:2" ht="12.75">
      <c r="A418" s="27"/>
      <c r="B418" s="28"/>
    </row>
    <row r="419" spans="1:2" ht="12.75">
      <c r="A419" s="27"/>
      <c r="B419" s="28"/>
    </row>
    <row r="420" spans="1:2" ht="12.75">
      <c r="A420" s="27"/>
      <c r="B420" s="28"/>
    </row>
    <row r="421" spans="1:2" ht="12.75">
      <c r="A421" s="27"/>
      <c r="B421" s="28"/>
    </row>
    <row r="422" spans="1:2" ht="12.75">
      <c r="A422" s="27"/>
      <c r="B422" s="28"/>
    </row>
    <row r="423" spans="1:2" ht="12.75">
      <c r="A423" s="27"/>
      <c r="B423" s="28"/>
    </row>
    <row r="424" spans="1:2" ht="12.75">
      <c r="A424" s="27"/>
      <c r="B424" s="28"/>
    </row>
    <row r="425" spans="1:2" ht="12.75">
      <c r="A425" s="27"/>
      <c r="B425" s="28"/>
    </row>
    <row r="426" spans="1:2" ht="12.75">
      <c r="A426" s="27"/>
      <c r="B426" s="28"/>
    </row>
    <row r="427" spans="1:2" ht="12.75">
      <c r="A427" s="27"/>
      <c r="B427" s="28"/>
    </row>
    <row r="428" spans="1:2" ht="12.75">
      <c r="A428" s="27"/>
      <c r="B428" s="28"/>
    </row>
    <row r="429" spans="1:2" ht="12.75">
      <c r="A429" s="27"/>
      <c r="B429" s="28"/>
    </row>
    <row r="430" spans="1:2" ht="12.75">
      <c r="A430" s="27"/>
      <c r="B430" s="28"/>
    </row>
    <row r="431" spans="1:2" ht="12.75">
      <c r="A431" s="27"/>
      <c r="B431" s="28"/>
    </row>
    <row r="432" spans="1:2" ht="12.75">
      <c r="A432" s="27"/>
      <c r="B432" s="28"/>
    </row>
    <row r="433" spans="1:2" ht="12.75">
      <c r="A433" s="27"/>
      <c r="B433" s="28"/>
    </row>
    <row r="434" spans="1:2" ht="12.75">
      <c r="A434" s="27"/>
      <c r="B434" s="28"/>
    </row>
    <row r="435" spans="1:2" ht="12.75">
      <c r="A435" s="27"/>
      <c r="B435" s="28"/>
    </row>
    <row r="436" spans="1:2" ht="12.75">
      <c r="A436" s="27"/>
      <c r="B436" s="28"/>
    </row>
    <row r="437" spans="1:2" ht="12.75">
      <c r="A437" s="27"/>
      <c r="B437" s="28"/>
    </row>
    <row r="438" spans="1:2" ht="12.75">
      <c r="A438" s="27"/>
      <c r="B438" s="28"/>
    </row>
    <row r="439" spans="1:2" ht="12.75">
      <c r="A439" s="27"/>
      <c r="B439" s="28"/>
    </row>
    <row r="440" spans="1:2" ht="12.75">
      <c r="A440" s="27"/>
      <c r="B440" s="28"/>
    </row>
    <row r="441" spans="1:2" ht="12.75">
      <c r="A441" s="27"/>
      <c r="B441" s="28"/>
    </row>
    <row r="442" spans="1:2" ht="12.75">
      <c r="A442" s="27"/>
      <c r="B442" s="28"/>
    </row>
    <row r="443" spans="1:2" ht="12.75">
      <c r="A443" s="27"/>
      <c r="B443" s="28"/>
    </row>
    <row r="444" spans="1:2" ht="12.75">
      <c r="A444" s="27"/>
      <c r="B444" s="28"/>
    </row>
    <row r="445" spans="1:2" ht="12.75">
      <c r="A445" s="27"/>
      <c r="B445" s="28"/>
    </row>
    <row r="446" spans="1:2" ht="12.75">
      <c r="A446" s="27"/>
      <c r="B446" s="28"/>
    </row>
    <row r="447" spans="1:2" ht="12.75">
      <c r="A447" s="27"/>
      <c r="B447" s="28"/>
    </row>
    <row r="448" spans="1:2" ht="12.75">
      <c r="A448" s="27"/>
      <c r="B448" s="28"/>
    </row>
    <row r="449" spans="1:2" ht="12.75">
      <c r="A449" s="27"/>
      <c r="B449" s="28"/>
    </row>
    <row r="450" spans="1:2" ht="12.75">
      <c r="A450" s="27"/>
      <c r="B450" s="28"/>
    </row>
    <row r="451" spans="1:2" ht="12.75">
      <c r="A451" s="27"/>
      <c r="B451" s="28"/>
    </row>
    <row r="452" spans="1:2" ht="12.75">
      <c r="A452" s="27"/>
      <c r="B452" s="28"/>
    </row>
    <row r="453" spans="1:2" ht="12.75">
      <c r="A453" s="27"/>
      <c r="B453" s="28"/>
    </row>
    <row r="454" spans="1:2" ht="12.75">
      <c r="A454" s="27"/>
      <c r="B454" s="28"/>
    </row>
    <row r="455" spans="1:2" ht="12.75">
      <c r="A455" s="27"/>
      <c r="B455" s="28"/>
    </row>
    <row r="456" spans="1:2" ht="12.75">
      <c r="A456" s="27"/>
      <c r="B456" s="28"/>
    </row>
    <row r="457" spans="1:2" ht="12.75">
      <c r="A457" s="27"/>
      <c r="B457" s="28"/>
    </row>
    <row r="458" spans="1:2" ht="12.75">
      <c r="A458" s="27"/>
      <c r="B458" s="28"/>
    </row>
    <row r="459" spans="1:2" ht="12.75">
      <c r="A459" s="27"/>
      <c r="B459" s="28"/>
    </row>
    <row r="460" spans="1:2" ht="12.75">
      <c r="A460" s="27"/>
      <c r="B460" s="28"/>
    </row>
    <row r="461" spans="1:2" ht="12.75">
      <c r="A461" s="27"/>
      <c r="B461" s="28"/>
    </row>
    <row r="462" spans="1:2" ht="12.75">
      <c r="A462" s="27"/>
      <c r="B462" s="28"/>
    </row>
    <row r="463" spans="1:2" ht="12.75">
      <c r="A463" s="27"/>
      <c r="B463" s="28"/>
    </row>
    <row r="464" spans="1:2" ht="12.75">
      <c r="A464" s="27"/>
      <c r="B464" s="28"/>
    </row>
    <row r="465" spans="1:2" ht="12.75">
      <c r="A465" s="27"/>
      <c r="B465" s="28"/>
    </row>
    <row r="466" spans="1:2" ht="12.75">
      <c r="A466" s="27"/>
      <c r="B466" s="28"/>
    </row>
    <row r="467" spans="1:2" ht="12.75">
      <c r="A467" s="27"/>
      <c r="B467" s="28"/>
    </row>
    <row r="468" spans="1:2" ht="12.75">
      <c r="A468" s="27"/>
      <c r="B468" s="28"/>
    </row>
    <row r="469" spans="1:2" ht="12.75">
      <c r="A469" s="27"/>
      <c r="B469" s="28"/>
    </row>
    <row r="470" spans="1:2" ht="12.75">
      <c r="A470" s="27"/>
      <c r="B470" s="28"/>
    </row>
    <row r="471" spans="1:2" ht="12.75">
      <c r="A471" s="27"/>
      <c r="B471" s="28"/>
    </row>
    <row r="472" spans="1:2" ht="12.75">
      <c r="A472" s="27"/>
      <c r="B472" s="28"/>
    </row>
    <row r="473" spans="1:2" ht="12.75">
      <c r="A473" s="27"/>
      <c r="B473" s="28"/>
    </row>
    <row r="474" spans="1:2" ht="12.75">
      <c r="A474" s="27"/>
      <c r="B474" s="28"/>
    </row>
    <row r="475" spans="1:2" ht="12.75">
      <c r="A475" s="27"/>
      <c r="B475" s="28"/>
    </row>
    <row r="476" spans="1:2" ht="12.75">
      <c r="A476" s="27"/>
      <c r="B476" s="28"/>
    </row>
    <row r="477" spans="1:2" ht="12.75">
      <c r="A477" s="27"/>
      <c r="B477" s="28"/>
    </row>
    <row r="478" spans="1:2" ht="12.75">
      <c r="A478" s="27"/>
      <c r="B478" s="28"/>
    </row>
    <row r="479" spans="1:2" ht="12.75">
      <c r="A479" s="27"/>
      <c r="B479" s="28"/>
    </row>
    <row r="480" spans="1:2" ht="12.75">
      <c r="A480" s="27"/>
      <c r="B480" s="28"/>
    </row>
    <row r="481" spans="1:2" ht="12.75">
      <c r="A481" s="27"/>
      <c r="B481" s="28"/>
    </row>
    <row r="482" spans="1:2" ht="12.75">
      <c r="A482" s="27"/>
      <c r="B482" s="28"/>
    </row>
    <row r="483" spans="1:2" ht="12.75">
      <c r="A483" s="27"/>
      <c r="B483" s="28"/>
    </row>
    <row r="484" spans="1:2" ht="12.75">
      <c r="A484" s="27"/>
      <c r="B484" s="28"/>
    </row>
    <row r="485" spans="1:2" ht="12.75">
      <c r="A485" s="27"/>
      <c r="B485" s="28"/>
    </row>
    <row r="486" spans="1:2" ht="12.75">
      <c r="A486" s="27"/>
      <c r="B486" s="28"/>
    </row>
    <row r="487" spans="1:2" ht="12.75">
      <c r="A487" s="27"/>
      <c r="B487" s="28"/>
    </row>
    <row r="488" spans="1:2" ht="12.75">
      <c r="A488" s="27"/>
      <c r="B488" s="28"/>
    </row>
    <row r="489" spans="1:2" ht="12.75">
      <c r="A489" s="27"/>
      <c r="B489" s="28"/>
    </row>
    <row r="490" spans="1:2" ht="12.75">
      <c r="A490" s="27"/>
      <c r="B490" s="28"/>
    </row>
    <row r="491" spans="1:2" ht="12.75">
      <c r="A491" s="27"/>
      <c r="B491" s="28"/>
    </row>
    <row r="492" spans="1:2" ht="12.75">
      <c r="A492" s="27"/>
      <c r="B492" s="28"/>
    </row>
    <row r="493" spans="1:2" ht="12.75">
      <c r="A493" s="27"/>
      <c r="B493" s="28"/>
    </row>
    <row r="494" spans="1:2" ht="12.75">
      <c r="A494" s="27"/>
      <c r="B494" s="28"/>
    </row>
    <row r="495" spans="1:2" ht="12.75">
      <c r="A495" s="27"/>
      <c r="B495" s="28"/>
    </row>
    <row r="496" spans="1:2" ht="12.75">
      <c r="A496" s="27"/>
      <c r="B496" s="28"/>
    </row>
    <row r="497" spans="1:2" ht="12.75">
      <c r="A497" s="27"/>
      <c r="B497" s="28"/>
    </row>
    <row r="498" spans="1:2" ht="12.75">
      <c r="A498" s="27"/>
      <c r="B498" s="28"/>
    </row>
    <row r="499" spans="1:2" ht="12.75">
      <c r="A499" s="27"/>
      <c r="B499" s="28"/>
    </row>
    <row r="500" spans="1:2" ht="12.75">
      <c r="A500" s="27"/>
      <c r="B500" s="28"/>
    </row>
    <row r="501" spans="1:2" ht="12.75">
      <c r="A501" s="27"/>
      <c r="B501" s="28"/>
    </row>
    <row r="502" spans="1:2" ht="12.75">
      <c r="A502" s="27"/>
      <c r="B502" s="28"/>
    </row>
    <row r="503" spans="1:2" ht="12.75">
      <c r="A503" s="27"/>
      <c r="B503" s="28"/>
    </row>
    <row r="504" spans="1:2" ht="12.75">
      <c r="A504" s="27"/>
      <c r="B504" s="28"/>
    </row>
    <row r="505" spans="1:2" ht="12.75">
      <c r="A505" s="27"/>
      <c r="B505" s="28"/>
    </row>
    <row r="506" spans="1:2" ht="12.75">
      <c r="A506" s="27"/>
      <c r="B506" s="28"/>
    </row>
    <row r="507" spans="1:2" ht="12.75">
      <c r="A507" s="27"/>
      <c r="B507" s="28"/>
    </row>
    <row r="508" spans="1:2" ht="12.75">
      <c r="A508" s="27"/>
      <c r="B508" s="28"/>
    </row>
    <row r="509" spans="1:2" ht="12.75">
      <c r="A509" s="27"/>
      <c r="B509" s="28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</sheetData>
  <sheetProtection/>
  <printOptions/>
  <pageMargins left="0.2362204724409449" right="0.4724409448818898" top="1.062992125984252" bottom="0.4330708661417323" header="0.31496062992125984" footer="0.2755905511811024"/>
  <pageSetup horizontalDpi="300" verticalDpi="300" orientation="landscape" paperSize="9" scale="79" r:id="rId1"/>
  <headerFooter alignWithMargins="0">
    <oddHeader xml:space="preserve">&amp;C
&amp;12Wydatki budżetu Gminy Grębocice
na rok 2008 wg działów i rozdziałów&amp;RZałącznik Nr 2
do Uchwały Nr XIX/74/2007     
Rady Gminy Grębocice 
z dnia 28.12.2007r.    </oddHeader>
    <oddFooter>&amp;C&amp;P</oddFooter>
  </headerFooter>
  <rowBreaks count="4" manualBreakCount="4">
    <brk id="35" max="9" man="1"/>
    <brk id="60" max="9" man="1"/>
    <brk id="93" max="9" man="1"/>
    <brk id="1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Grębocice</dc:creator>
  <cp:keywords/>
  <dc:description/>
  <cp:lastModifiedBy>User</cp:lastModifiedBy>
  <cp:lastPrinted>2008-01-03T12:06:05Z</cp:lastPrinted>
  <dcterms:created xsi:type="dcterms:W3CDTF">2002-09-03T10:20:08Z</dcterms:created>
  <dcterms:modified xsi:type="dcterms:W3CDTF">2012-05-31T10:36:31Z</dcterms:modified>
  <cp:category/>
  <cp:version/>
  <cp:contentType/>
  <cp:contentStatus/>
</cp:coreProperties>
</file>